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us Documentos\Minhas Webs\"/>
    </mc:Choice>
  </mc:AlternateContent>
  <bookViews>
    <workbookView xWindow="0" yWindow="0" windowWidth="20490" windowHeight="7830"/>
  </bookViews>
  <sheets>
    <sheet name="AJUDA" sheetId="7" r:id="rId1"/>
    <sheet name="NF COM RETENÇÃO" sheetId="8" state="hidden" r:id="rId2"/>
    <sheet name="APURAÇÃO LUCRO PRESUMIDO" sheetId="6" r:id="rId3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1" i="6" l="1"/>
  <c r="E60" i="6"/>
  <c r="U27" i="6"/>
  <c r="U28" i="6"/>
  <c r="D27" i="6"/>
  <c r="D28" i="6"/>
  <c r="K28" i="6"/>
  <c r="K61" i="6" s="1"/>
  <c r="L28" i="6" l="1"/>
  <c r="X28" i="6"/>
  <c r="Y28" i="6" s="1"/>
  <c r="L61" i="6"/>
  <c r="Z59" i="6"/>
  <c r="Y59" i="6"/>
  <c r="U65" i="6"/>
  <c r="Z65" i="6"/>
  <c r="Y65" i="6"/>
  <c r="T65" i="6"/>
  <c r="T59" i="6"/>
  <c r="T54" i="6"/>
  <c r="R54" i="6"/>
  <c r="R59" i="6"/>
  <c r="R65" i="6"/>
  <c r="U59" i="6"/>
  <c r="Z54" i="6"/>
  <c r="Y54" i="6"/>
  <c r="U54" i="6"/>
  <c r="Q52" i="6"/>
  <c r="M59" i="6"/>
  <c r="M54" i="6"/>
  <c r="M52" i="6"/>
  <c r="M50" i="6"/>
  <c r="L31" i="6"/>
  <c r="L32" i="6" s="1"/>
  <c r="U50" i="6"/>
  <c r="T50" i="6"/>
  <c r="Y50" i="6"/>
  <c r="Z21" i="6"/>
  <c r="D24" i="6"/>
  <c r="L24" i="6" s="1"/>
  <c r="Z19" i="6"/>
  <c r="Z17" i="6"/>
  <c r="E50" i="6"/>
  <c r="L50" i="6" s="1"/>
  <c r="E52" i="6"/>
  <c r="U19" i="6"/>
  <c r="U17" i="6"/>
  <c r="E17" i="6"/>
  <c r="L17" i="6" s="1"/>
  <c r="E19" i="6"/>
  <c r="L19" i="6" s="1"/>
  <c r="E31" i="6"/>
  <c r="D23" i="6"/>
  <c r="D22" i="6"/>
  <c r="L22" i="6" s="1"/>
  <c r="U29" i="6"/>
  <c r="X29" i="6"/>
  <c r="Y29" i="6" s="1"/>
  <c r="K27" i="6"/>
  <c r="K60" i="6" s="1"/>
  <c r="L60" i="6" s="1"/>
  <c r="U26" i="6"/>
  <c r="K26" i="6"/>
  <c r="K59" i="6" s="1"/>
  <c r="U31" i="6"/>
  <c r="K64" i="6"/>
  <c r="L64" i="6" s="1"/>
  <c r="E64" i="6"/>
  <c r="E57" i="6"/>
  <c r="E56" i="6"/>
  <c r="E55" i="6"/>
  <c r="E54" i="6"/>
  <c r="H21" i="6" s="1"/>
  <c r="U24" i="6"/>
  <c r="U23" i="6"/>
  <c r="U22" i="6"/>
  <c r="U21" i="6"/>
  <c r="G21" i="6"/>
  <c r="D21" i="6"/>
  <c r="X24" i="6"/>
  <c r="Y24" i="6" s="1"/>
  <c r="E62" i="6"/>
  <c r="L62" i="6" s="1"/>
  <c r="K62" i="6"/>
  <c r="E59" i="6"/>
  <c r="L59" i="6" s="1"/>
  <c r="K57" i="6"/>
  <c r="L57" i="6" s="1"/>
  <c r="K21" i="6"/>
  <c r="L21" i="6" s="1"/>
  <c r="X31" i="6"/>
  <c r="Y31" i="6"/>
  <c r="Y32" i="6" s="1"/>
  <c r="D26" i="6"/>
  <c r="L26" i="6" s="1"/>
  <c r="D29" i="6"/>
  <c r="L29" i="6" s="1"/>
  <c r="U4" i="6"/>
  <c r="E37" i="6" s="1"/>
  <c r="D4" i="8"/>
  <c r="F4" i="8"/>
  <c r="G4" i="8"/>
  <c r="C4" i="8"/>
  <c r="E22" i="6"/>
  <c r="E23" i="6"/>
  <c r="F23" i="6" s="1"/>
  <c r="Z40" i="6"/>
  <c r="B67" i="6"/>
  <c r="E66" i="6"/>
  <c r="T3" i="6"/>
  <c r="K45" i="6"/>
  <c r="K44" i="6"/>
  <c r="X12" i="6"/>
  <c r="X11" i="6"/>
  <c r="Z50" i="6"/>
  <c r="Z26" i="6"/>
  <c r="X19" i="6"/>
  <c r="K52" i="6"/>
  <c r="X17" i="6"/>
  <c r="K50" i="6"/>
  <c r="Q40" i="6"/>
  <c r="U37" i="6"/>
  <c r="K22" i="6"/>
  <c r="K55" i="6" s="1"/>
  <c r="X26" i="6"/>
  <c r="Y26" i="6" s="1"/>
  <c r="X27" i="6"/>
  <c r="Y27" i="6" s="1"/>
  <c r="Z57" i="6" s="1"/>
  <c r="Z60" i="6" s="1"/>
  <c r="F21" i="6"/>
  <c r="F22" i="6"/>
  <c r="Q41" i="6"/>
  <c r="L27" i="6"/>
  <c r="K54" i="6"/>
  <c r="L54" i="6" s="1"/>
  <c r="R57" i="6"/>
  <c r="R60" i="6" s="1"/>
  <c r="Z52" i="6" l="1"/>
  <c r="Z55" i="6" s="1"/>
  <c r="R40" i="6"/>
  <c r="Z63" i="6"/>
  <c r="Z66" i="6" s="1"/>
  <c r="L55" i="6"/>
  <c r="H22" i="6"/>
  <c r="R52" i="6"/>
  <c r="R55" i="6" s="1"/>
  <c r="Y19" i="6"/>
  <c r="X21" i="6"/>
  <c r="Y21" i="6" s="1"/>
  <c r="Q57" i="6"/>
  <c r="X22" i="6"/>
  <c r="Y22" i="6" s="1"/>
  <c r="K23" i="6"/>
  <c r="E4" i="8"/>
  <c r="H4" i="8" s="1"/>
  <c r="G23" i="6"/>
  <c r="Y17" i="6"/>
  <c r="Y18" i="6" s="1"/>
  <c r="L52" i="6"/>
  <c r="U63" i="6" s="1"/>
  <c r="U66" i="6" s="1"/>
  <c r="U52" i="6"/>
  <c r="U55" i="6" s="1"/>
  <c r="L20" i="6"/>
  <c r="T57" i="6"/>
  <c r="T60" i="6" s="1"/>
  <c r="Y30" i="6"/>
  <c r="Q63" i="6"/>
  <c r="Y37" i="6"/>
  <c r="Q42" i="6"/>
  <c r="L30" i="6"/>
  <c r="T52" i="6"/>
  <c r="T55" i="6" s="1"/>
  <c r="L18" i="6"/>
  <c r="U57" i="6"/>
  <c r="U60" i="6" s="1"/>
  <c r="Y20" i="6"/>
  <c r="T63" i="6"/>
  <c r="T66" i="6" s="1"/>
  <c r="L51" i="6"/>
  <c r="L63" i="6"/>
  <c r="R63" i="6"/>
  <c r="R66" i="6" s="1"/>
  <c r="L65" i="6"/>
  <c r="G22" i="6"/>
  <c r="R41" i="6" s="1"/>
  <c r="H23" i="6"/>
  <c r="L53" i="6" l="1"/>
  <c r="R68" i="6"/>
  <c r="R42" i="6"/>
  <c r="X23" i="6"/>
  <c r="Y23" i="6" s="1"/>
  <c r="Y25" i="6" s="1"/>
  <c r="L23" i="6"/>
  <c r="K56" i="6"/>
  <c r="L56" i="6" s="1"/>
  <c r="R43" i="6"/>
  <c r="Y43" i="6" s="1"/>
  <c r="T68" i="6"/>
  <c r="Z68" i="6"/>
  <c r="U68" i="6"/>
  <c r="AF40" i="6" l="1"/>
  <c r="T40" i="6" s="1"/>
  <c r="Y53" i="6" s="1"/>
  <c r="Z41" i="6"/>
  <c r="L58" i="6"/>
  <c r="Y63" i="6"/>
  <c r="Y52" i="6"/>
  <c r="Y55" i="6" s="1"/>
  <c r="L25" i="6"/>
  <c r="Y57" i="6"/>
  <c r="AF41" i="6" l="1"/>
  <c r="T41" i="6" s="1"/>
  <c r="Y58" i="6" s="1"/>
  <c r="Y60" i="6" s="1"/>
  <c r="AF42" i="6" l="1"/>
  <c r="T42" i="6" s="1"/>
  <c r="Y64" i="6" s="1"/>
  <c r="Y66" i="6" s="1"/>
  <c r="Y68" i="6" s="1"/>
  <c r="T43" i="6" l="1"/>
</calcChain>
</file>

<file path=xl/sharedStrings.xml><?xml version="1.0" encoding="utf-8"?>
<sst xmlns="http://schemas.openxmlformats.org/spreadsheetml/2006/main" count="194" uniqueCount="111">
  <si>
    <t>JUROS ATIVOS</t>
  </si>
  <si>
    <t>BASE DE CALCULO</t>
  </si>
  <si>
    <t xml:space="preserve">        </t>
  </si>
  <si>
    <t>GANHO DE CAPITAL</t>
  </si>
  <si>
    <t>OUTRAS RECEITAS</t>
  </si>
  <si>
    <t>TRIBUTO</t>
  </si>
  <si>
    <t>%</t>
  </si>
  <si>
    <t xml:space="preserve">EMPRESA: </t>
  </si>
  <si>
    <t>(-) DEVOLUÇÃO DE MERCADORIA</t>
  </si>
  <si>
    <t>DESCONTOS OBTIDOS</t>
  </si>
  <si>
    <t>RENDIMENTOS DIVERSOS RECEBIDOS</t>
  </si>
  <si>
    <t>CÁLCULOS FEDERAIS E MUNICIPAIS - OPÇÃO LUCRO PRESUMIDO</t>
  </si>
  <si>
    <t>COMPETÊNCIA</t>
  </si>
  <si>
    <t>X</t>
  </si>
  <si>
    <t>VENDAS OU REVENDA DE MERCADORIAS</t>
  </si>
  <si>
    <t>CSLL</t>
  </si>
  <si>
    <t>CÓD DARF</t>
  </si>
  <si>
    <t>PLANILHA PROTEGIDA POR SENHA - DÊ MANUTENÇÃO SOMENTE NAS CÉLULAS BRANCAS</t>
  </si>
  <si>
    <t>VALOR DO IMPOSTO</t>
  </si>
  <si>
    <t>INFORME O PRIMEIRO MÊS DO TRIMESTRE</t>
  </si>
  <si>
    <t>A</t>
  </si>
  <si>
    <t>TRIMESTRE DE APURAÇÃO</t>
  </si>
  <si>
    <t>MÊS</t>
  </si>
  <si>
    <t>BASE DE CÁLCULO</t>
  </si>
  <si>
    <t>SOMA</t>
  </si>
  <si>
    <t>LIMITE DE ISENÇÃO MENSAL</t>
  </si>
  <si>
    <t>ACUMULADO NO TRIMESTRE</t>
  </si>
  <si>
    <t>RECOLHIMENTO</t>
  </si>
  <si>
    <t>PERCENTUAL</t>
  </si>
  <si>
    <t>PIS (MENSAL)</t>
  </si>
  <si>
    <t>CÓD. DARF</t>
  </si>
  <si>
    <t>COFINS (MENSAL)</t>
  </si>
  <si>
    <t>IRPJ (TRIMESTRAL)</t>
  </si>
  <si>
    <t>CSLL(TRIMESTRAL)</t>
  </si>
  <si>
    <t>2° mês do trimestre</t>
  </si>
  <si>
    <t>3° mês do trimestre</t>
  </si>
  <si>
    <t xml:space="preserve">PRESTAÇÃO DE SERVIÇOS - BASE DE CÁLCULO </t>
  </si>
  <si>
    <t>PRESTAÇÃO DE SERVIÇOS - BASE DE CÁLCULO</t>
  </si>
  <si>
    <r>
      <t xml:space="preserve">Para limpar coluna com </t>
    </r>
    <r>
      <rPr>
        <b/>
        <sz val="10"/>
        <color indexed="9"/>
        <rFont val="Arial"/>
        <family val="2"/>
      </rPr>
      <t>VALORES ou QUANTIDADE,</t>
    </r>
    <r>
      <rPr>
        <sz val="10"/>
        <color indexed="9"/>
        <rFont val="Arial"/>
        <family val="2"/>
      </rPr>
      <t xml:space="preserve"> use sempre a tecla </t>
    </r>
    <r>
      <rPr>
        <b/>
        <u/>
        <sz val="10"/>
        <color indexed="9"/>
        <rFont val="Arial"/>
        <family val="2"/>
      </rPr>
      <t>(ZERO) ou (DELETE)</t>
    </r>
    <r>
      <rPr>
        <sz val="10"/>
        <color indexed="9"/>
        <rFont val="Arial"/>
        <family val="2"/>
      </rPr>
      <t xml:space="preserve"> e nunca </t>
    </r>
    <r>
      <rPr>
        <b/>
        <u/>
        <sz val="10"/>
        <color indexed="9"/>
        <rFont val="Arial"/>
        <family val="2"/>
      </rPr>
      <t>(BARRA DE ESPAÇO)</t>
    </r>
    <r>
      <rPr>
        <b/>
        <sz val="10"/>
        <color indexed="9"/>
        <rFont val="Arial"/>
        <family val="2"/>
      </rPr>
      <t>.</t>
    </r>
  </si>
  <si>
    <r>
      <t>"AJ" (AJUDA)</t>
    </r>
    <r>
      <rPr>
        <sz val="12"/>
        <color indexed="9"/>
        <rFont val="Arial"/>
        <family val="2"/>
      </rPr>
      <t xml:space="preserve"> - Facilita o entendimento do usuário após leitura</t>
    </r>
  </si>
  <si>
    <t>ANGELO ADALBERTO TONON</t>
  </si>
  <si>
    <t>PRES.PRUDENTE/SP</t>
  </si>
  <si>
    <t>Você está utilizando algum programa?</t>
  </si>
  <si>
    <t>Passe seu e-mail, informando qual programa que utiliza!</t>
  </si>
  <si>
    <t>Você será cadastrado como usuário, e passará a receber todas as atualizações efetuadas no programa.</t>
  </si>
  <si>
    <t>Você quer ajudar? É só mandar sua sugestão.</t>
  </si>
  <si>
    <t>AJUDA AO PROGRAMA CÁLCULO DO LUCRO PRESUMIDO</t>
  </si>
  <si>
    <r>
      <t xml:space="preserve">"APURAÇÃO LUCRO PRESUMIDO" - </t>
    </r>
    <r>
      <rPr>
        <sz val="12"/>
        <color indexed="9"/>
        <rFont val="Arial"/>
        <family val="2"/>
      </rPr>
      <t>Elaborado para fechamento trimestral.</t>
    </r>
  </si>
  <si>
    <r>
      <t xml:space="preserve">Versão 1.2 </t>
    </r>
    <r>
      <rPr>
        <b/>
        <sz val="10"/>
        <color indexed="9"/>
        <rFont val="Arial"/>
        <family val="2"/>
      </rPr>
      <t xml:space="preserve">-    </t>
    </r>
    <r>
      <rPr>
        <b/>
        <sz val="10"/>
        <color indexed="10"/>
        <rFont val="Arial"/>
        <family val="2"/>
      </rPr>
      <t>1)</t>
    </r>
    <r>
      <rPr>
        <b/>
        <sz val="10"/>
        <color indexed="9"/>
        <rFont val="Arial"/>
        <family val="2"/>
      </rPr>
      <t xml:space="preserve">- Agradecimento ao Sr. </t>
    </r>
    <r>
      <rPr>
        <b/>
        <sz val="10"/>
        <color indexed="10"/>
        <rFont val="Arial"/>
        <family val="2"/>
      </rPr>
      <t xml:space="preserve">Elio (Depto Contábil "Nova Era Assessoria Contábil")Santo André/SP </t>
    </r>
    <r>
      <rPr>
        <b/>
        <sz val="10"/>
        <color indexed="9"/>
        <rFont val="Arial"/>
        <family val="2"/>
      </rPr>
      <t xml:space="preserve">- que comunicou um erro no cálculo do ISS da versão anterior, quando o usuário digitava o percentual na célula K28, o sistema não assumia o percentual e sim 2%. (problema solucionada).                                                                                                                                                                    </t>
    </r>
    <r>
      <rPr>
        <b/>
        <sz val="10"/>
        <color indexed="10"/>
        <rFont val="Arial"/>
        <family val="2"/>
      </rPr>
      <t xml:space="preserve">                                    </t>
    </r>
    <r>
      <rPr>
        <sz val="10"/>
        <color indexed="9"/>
        <rFont val="Arial"/>
        <family val="2"/>
      </rPr>
      <t/>
    </r>
  </si>
  <si>
    <r>
      <t xml:space="preserve"> 2)</t>
    </r>
    <r>
      <rPr>
        <b/>
        <sz val="10"/>
        <color indexed="9"/>
        <rFont val="Arial"/>
        <family val="2"/>
      </rPr>
      <t xml:space="preserve">- Parte inicial da planilha, você coloca o nome da empresa e escolhe o primeiro mês do trimestre o sistema coloca os meses seguinte automaticamente.                                                                                         </t>
    </r>
  </si>
  <si>
    <r>
      <t xml:space="preserve">Para usar o programa, utilize sempre a tecla </t>
    </r>
    <r>
      <rPr>
        <b/>
        <sz val="10"/>
        <color indexed="9"/>
        <rFont val="Arial"/>
        <family val="2"/>
      </rPr>
      <t xml:space="preserve">"TAB" -'ENTER" ou "SETA" </t>
    </r>
    <r>
      <rPr>
        <sz val="10"/>
        <color indexed="9"/>
        <rFont val="Arial"/>
        <family val="2"/>
      </rPr>
      <t>do seu teclado, pois como os programas estão com trava de segurança, devido aos cálculos, estas teclas irão conduzir você somente pelas células que realmente necessitam de manutenção....</t>
    </r>
  </si>
  <si>
    <r>
      <t xml:space="preserve">Todas as planilhas deste programa, estão protegidas com senha de segurança </t>
    </r>
    <r>
      <rPr>
        <b/>
        <sz val="10"/>
        <color indexed="9"/>
        <rFont val="Arial"/>
        <family val="2"/>
      </rPr>
      <t>(proteção dos cálculos) -</t>
    </r>
    <r>
      <rPr>
        <b/>
        <u/>
        <sz val="10"/>
        <color indexed="9"/>
        <rFont val="Arial"/>
        <family val="2"/>
      </rPr>
      <t>Você não precisa de senha</t>
    </r>
    <r>
      <rPr>
        <b/>
        <sz val="10"/>
        <color indexed="9"/>
        <rFont val="Arial"/>
        <family val="2"/>
      </rPr>
      <t xml:space="preserve">. </t>
    </r>
    <r>
      <rPr>
        <b/>
        <sz val="10"/>
        <color indexed="50"/>
        <rFont val="Arial"/>
        <family val="2"/>
      </rPr>
      <t>A senha</t>
    </r>
    <r>
      <rPr>
        <b/>
        <sz val="10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é uma segurança para não eliminar as formulas de cálculos existentes nas planilhas.</t>
    </r>
  </si>
  <si>
    <r>
      <t xml:space="preserve"> 3)-</t>
    </r>
    <r>
      <rPr>
        <b/>
        <sz val="10"/>
        <color indexed="9"/>
        <rFont val="Arial"/>
        <family val="2"/>
      </rPr>
      <t xml:space="preserve"> Os percentuais que podem ser alterados pelos usuários estão todos em letra </t>
    </r>
    <r>
      <rPr>
        <b/>
        <sz val="10"/>
        <color indexed="10"/>
        <rFont val="Arial"/>
        <family val="2"/>
      </rPr>
      <t>vermelha</t>
    </r>
    <r>
      <rPr>
        <b/>
        <sz val="10"/>
        <color indexed="9"/>
        <rFont val="Arial"/>
        <family val="2"/>
      </rPr>
      <t xml:space="preserve"> dentro das células em branco.</t>
    </r>
  </si>
  <si>
    <r>
      <t xml:space="preserve"> 4)-</t>
    </r>
    <r>
      <rPr>
        <b/>
        <sz val="10"/>
        <color indexed="9"/>
        <rFont val="Arial"/>
        <family val="2"/>
      </rPr>
      <t xml:space="preserve"> Quando sua planilha aparecer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este erro</t>
    </r>
    <r>
      <rPr>
        <b/>
        <sz val="10"/>
        <color indexed="10"/>
        <rFont val="Arial"/>
        <family val="2"/>
      </rPr>
      <t xml:space="preserve"> #VALOR!, </t>
    </r>
    <r>
      <rPr>
        <b/>
        <sz val="10"/>
        <color indexed="9"/>
        <rFont val="Arial"/>
        <family val="2"/>
      </rPr>
      <t xml:space="preserve">significa que você ao limpar valores de um célula qualquer, você usou a tecla de </t>
    </r>
    <r>
      <rPr>
        <b/>
        <sz val="10"/>
        <color indexed="47"/>
        <rFont val="Arial"/>
        <family val="2"/>
      </rPr>
      <t>barra de espaço</t>
    </r>
    <r>
      <rPr>
        <b/>
        <sz val="10"/>
        <color indexed="9"/>
        <rFont val="Arial"/>
        <family val="2"/>
      </rPr>
      <t>, volte no campo que você fez isso e aperte "zero".</t>
    </r>
  </si>
  <si>
    <t xml:space="preserve">BASE DE CÁLCULO - R$ </t>
  </si>
  <si>
    <t xml:space="preserve">OBS:- "ISENTO" SIGNIFICA QUE NÃO TEM ADICIONAL A RECOLHER </t>
  </si>
  <si>
    <r>
      <t xml:space="preserve">5)- </t>
    </r>
    <r>
      <rPr>
        <b/>
        <sz val="10"/>
        <color indexed="9"/>
        <rFont val="Arial"/>
        <family val="2"/>
      </rPr>
      <t>Apuração do adicional do IRPJ - somente manutenção no limite de isenção mensal e no percentual do referido adicional.</t>
    </r>
  </si>
  <si>
    <t>Colaboradores:- Sr. Elio (Depto Contábil "Nova Era Assessoria Contábil")Santo André/SP</t>
  </si>
  <si>
    <r>
      <t xml:space="preserve">Planilha protegida por senha, só dê manutenção nas células brancas. Agora a planilha conta com três meses para fechamento do trimestre. Também foi criado a apuração do adicional sobre o imposto de renda pessoa juridica. </t>
    </r>
    <r>
      <rPr>
        <b/>
        <sz val="10"/>
        <color indexed="10"/>
        <rFont val="Arial"/>
        <family val="2"/>
      </rPr>
      <t xml:space="preserve">(sua sugestão é muito importante para melhoria da planilha) - </t>
    </r>
    <r>
      <rPr>
        <b/>
        <sz val="10"/>
        <color indexed="57"/>
        <rFont val="Arial"/>
        <family val="2"/>
      </rPr>
      <t>sua sugestão será registrada na planilha ajuda do programa.</t>
    </r>
  </si>
  <si>
    <t>COFINS (Recolher Mensal)</t>
  </si>
  <si>
    <t>PIS (Recolher Mensal)</t>
  </si>
  <si>
    <t>PIS</t>
  </si>
  <si>
    <t>COFINS</t>
  </si>
  <si>
    <t xml:space="preserve">IRRF </t>
  </si>
  <si>
    <t>PIS/COFINS/CSLL</t>
  </si>
  <si>
    <t>NOTA-FISCAL</t>
  </si>
  <si>
    <t>A RECOLHER</t>
  </si>
  <si>
    <t>SOMA(TRIMESTRE)</t>
  </si>
  <si>
    <t>Nesta versão foi incluido campo a compensar no valor do imposto a recolher - sugestão data pelo usuário Sr. Luiz Carlos Monte.</t>
  </si>
  <si>
    <t>Versão V01.E02 - CÁLCULO DO LUCRO PRESUMIDO - MODELO I</t>
  </si>
  <si>
    <t>Versão V01.E03 - LUCRO PRESUMIDO - MODELO I - AT.01/02/2009</t>
  </si>
  <si>
    <t>Versão V01.E04 - LUCRO PRESUMIDO - MODELO I - AT.08/02/2009</t>
  </si>
  <si>
    <t>Nesta versão foi incluido campo a compensar no valor do ISS, para usuários que tem retenção de ISS na nota fiscal de prestação de serviço.</t>
  </si>
  <si>
    <t>Versão V01.E05 - LUCRO PRESUMIDO - MODELO I - AT.24/03/2009</t>
  </si>
  <si>
    <t>Versão V01.E06 - LUCRO PRESUMIDO - MODELO I - AT.01/06/2009</t>
  </si>
  <si>
    <r>
      <t xml:space="preserve">Nesta versão foi corrigido um erro de soma no fechamento do trimestre de todos os códigos. Agradecimento ao </t>
    </r>
    <r>
      <rPr>
        <b/>
        <sz val="10"/>
        <color indexed="10"/>
        <rFont val="Arial"/>
        <family val="2"/>
      </rPr>
      <t>Sr. ALEXANDRE ZIMPECK</t>
    </r>
    <r>
      <rPr>
        <b/>
        <sz val="10"/>
        <color indexed="9"/>
        <rFont val="Arial"/>
        <family val="2"/>
      </rPr>
      <t xml:space="preserve">, que nos enviou e-mail mencionando o erro no referido programa, </t>
    </r>
  </si>
  <si>
    <r>
      <t xml:space="preserve">Na versão anterior alguns percentuais estavam fixo dentro do programa, mesmo que o usuário removesse o percentual da célula, os cálculos eram executados normalmente, isso estava acontecendo com a CSLL. Agradeço o </t>
    </r>
    <r>
      <rPr>
        <b/>
        <u/>
        <sz val="10"/>
        <color indexed="10"/>
        <rFont val="Arial"/>
        <family val="2"/>
      </rPr>
      <t>Sr. Ronaldo do Amaral</t>
    </r>
    <r>
      <rPr>
        <b/>
        <sz val="10"/>
        <color indexed="9"/>
        <rFont val="Arial"/>
        <family val="2"/>
      </rPr>
      <t>, que mandou e-mail pedindo alteração no programa.</t>
    </r>
  </si>
  <si>
    <t>Versão V01.E07 - LUCRO PRESUMIDO - MODELO I - AT.24/02/2011</t>
  </si>
  <si>
    <r>
      <t xml:space="preserve">Na versão anterior a base de cálculo do ISS na planilha do primeiro trimestre estava saindo um valor Fixo de R$ 1.000,00. Isso foi corrigido pra sair o valor real da base de cálculo que gerará o ISS. Agradeço a contadora Srtª </t>
    </r>
    <r>
      <rPr>
        <b/>
        <u/>
        <sz val="10"/>
        <color indexed="10"/>
        <rFont val="Arial"/>
        <family val="2"/>
      </rPr>
      <t>Aparecida Takita</t>
    </r>
    <r>
      <rPr>
        <b/>
        <sz val="10"/>
        <color indexed="9"/>
        <rFont val="Arial"/>
        <family val="2"/>
      </rPr>
      <t>, que mandou e-mail solicitando alteração no programa.</t>
    </r>
  </si>
  <si>
    <t>Versão V01.E08 - LUCRO PRESUMIDO - MODELO I - AT.14/04/2011</t>
  </si>
  <si>
    <r>
      <t xml:space="preserve">Nesta versão consta mais uma casa nos percentuais da base de cálculo da planilha. Exemplo 8,0% passa para </t>
    </r>
    <r>
      <rPr>
        <b/>
        <sz val="10"/>
        <color indexed="10"/>
        <rFont val="Arial"/>
        <family val="2"/>
      </rPr>
      <t>8,00%</t>
    </r>
  </si>
  <si>
    <t>Versão V02 - LUCRO PRESUMIDO - MODELO I - AT.01/07/2013</t>
  </si>
  <si>
    <t xml:space="preserve">Nesta versão foi retirado da cálculo do PIS e do COFINS - o valor do ganho de capital - Agradeço ao Senhor João Soares, Professor do departamento de Ciências Contábeis da UFMT (cuiabá)  </t>
  </si>
  <si>
    <t>Retenção IRPJ</t>
  </si>
  <si>
    <t>Retenção PIS</t>
  </si>
  <si>
    <t>Valor a Recolher</t>
  </si>
  <si>
    <t>COFINS (Apuração Mensal)</t>
  </si>
  <si>
    <t>PIS (Apuração Mensal)</t>
  </si>
  <si>
    <t>Retenção COFINS</t>
  </si>
  <si>
    <t>ADICIONAL DE 10% SOBRE O IRPJ</t>
  </si>
  <si>
    <t>ISSQN  (MUNICIPAL)</t>
  </si>
  <si>
    <t xml:space="preserve">ISSQN (MUNICIPAL) </t>
  </si>
  <si>
    <t>DISK AUTOMÓVEIS LTDA</t>
  </si>
  <si>
    <t>IRPJ (Apuração Mensal)</t>
  </si>
  <si>
    <t>IRPJ (mensal)</t>
  </si>
  <si>
    <t>CSLL (Mensal)</t>
  </si>
  <si>
    <t>CSLL (Apuração Mensal)</t>
  </si>
  <si>
    <t>Retenção CSLL</t>
  </si>
  <si>
    <t>Retenção ISSON</t>
  </si>
  <si>
    <t>Versão V03 - LUCRO PRESUMIDO - MODELO I - AT.01/10/2013</t>
  </si>
  <si>
    <t>Nesta versão do programa foi implementado o campo de retenção, abaixo do campo de apuração do imposto (Emerson de Navirai/MS - solicitou a inclusão do campo de retenção do ISSQN).</t>
  </si>
  <si>
    <t>ADICIONAL 10%</t>
  </si>
  <si>
    <t>ISSQN</t>
  </si>
  <si>
    <t>COMPENSADO</t>
  </si>
  <si>
    <t>ADICIONAL</t>
  </si>
  <si>
    <t>angeloatonon@gmail.com</t>
  </si>
  <si>
    <t xml:space="preserve">(LUCRO PRESUMIDO - MODELO I - VERSÃO. V04- 19/10/2019 </t>
  </si>
  <si>
    <t>x</t>
  </si>
  <si>
    <t>Versão V04 - LUCRO PRESUMIDO - MODELO I - AT.19/10/2019</t>
  </si>
  <si>
    <t>PEDAGOGO  - CONTABILISTA - TÉCNICO EM SEG. NO TRABALHO E PÓS GRADUADO EM GESTÃO DE PROJETOS</t>
  </si>
  <si>
    <t>Agradecer Aldecir Bassetti da cidade de Colatina / ES, por ter solicitado alteração na planilha, para atender REDUÇÃO LEGAL DE TRIBUTOS PARA CLÍNICAS E LABORATÓRIOS MÉDICOS, nesta versão também foi aplicada a data de competência até 01/2025.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</si>
</sst>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0.0%"/>
    <numFmt numFmtId="167" formatCode="mm/yyyy"/>
    <numFmt numFmtId="168" formatCode="0.00000000"/>
  </numFmts>
  <fonts count="46" x14ac:knownFonts="1">
    <font>
      <sz val="10"/>
      <name val="Arial"/>
    </font>
    <font>
      <sz val="10"/>
      <name val="Arial"/>
    </font>
    <font>
      <sz val="14"/>
      <name val="Arial"/>
      <family val="2"/>
    </font>
    <font>
      <sz val="20"/>
      <name val="Arial"/>
      <family val="2"/>
    </font>
    <font>
      <sz val="24"/>
      <color indexed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10"/>
      <name val="Century"/>
      <family val="1"/>
    </font>
    <font>
      <sz val="8"/>
      <name val="Arial"/>
      <family val="2"/>
    </font>
    <font>
      <b/>
      <u/>
      <sz val="1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u/>
      <sz val="10"/>
      <color indexed="9"/>
      <name val="Arial"/>
      <family val="2"/>
    </font>
    <font>
      <b/>
      <u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13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u/>
      <sz val="12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50"/>
      <name val="Arial"/>
      <family val="2"/>
    </font>
    <font>
      <b/>
      <sz val="10"/>
      <color indexed="47"/>
      <name val="Arial"/>
      <family val="2"/>
    </font>
    <font>
      <b/>
      <sz val="10"/>
      <color indexed="57"/>
      <name val="Arial"/>
      <family val="2"/>
    </font>
    <font>
      <b/>
      <sz val="8"/>
      <name val="Arial"/>
      <family val="2"/>
    </font>
    <font>
      <b/>
      <u/>
      <sz val="10"/>
      <color indexed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Century"/>
      <family val="1"/>
    </font>
    <font>
      <b/>
      <sz val="7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b/>
      <sz val="8"/>
      <color indexed="10"/>
      <name val="Century"/>
      <family val="1"/>
    </font>
    <font>
      <sz val="8"/>
      <name val="Arial Narrow"/>
      <family val="2"/>
    </font>
    <font>
      <b/>
      <sz val="8"/>
      <color indexed="12"/>
      <name val="Arial"/>
      <family val="2"/>
    </font>
    <font>
      <u/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3" fillId="0" borderId="0"/>
    <xf numFmtId="165" fontId="1" fillId="0" borderId="0" applyFont="0" applyFill="0" applyBorder="0" applyAlignment="0" applyProtection="0"/>
  </cellStyleXfs>
  <cellXfs count="41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2" borderId="0" xfId="0" applyFont="1" applyFill="1" applyBorder="1"/>
    <xf numFmtId="0" fontId="2" fillId="2" borderId="1" xfId="0" applyFont="1" applyFill="1" applyBorder="1"/>
    <xf numFmtId="164" fontId="2" fillId="2" borderId="1" xfId="2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4" fillId="2" borderId="5" xfId="0" applyFont="1" applyFill="1" applyBorder="1"/>
    <xf numFmtId="0" fontId="0" fillId="2" borderId="6" xfId="0" applyFill="1" applyBorder="1"/>
    <xf numFmtId="0" fontId="0" fillId="2" borderId="5" xfId="0" applyFill="1" applyBorder="1"/>
    <xf numFmtId="0" fontId="2" fillId="2" borderId="5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167" fontId="0" fillId="0" borderId="0" xfId="0" applyNumberFormat="1"/>
    <xf numFmtId="167" fontId="0" fillId="3" borderId="0" xfId="0" applyNumberFormat="1" applyFill="1"/>
    <xf numFmtId="4" fontId="12" fillId="4" borderId="10" xfId="2" applyNumberFormat="1" applyFont="1" applyFill="1" applyBorder="1" applyAlignment="1" applyProtection="1">
      <alignment horizontal="center" shrinkToFit="1"/>
      <protection locked="0"/>
    </xf>
    <xf numFmtId="0" fontId="0" fillId="5" borderId="2" xfId="0" applyFill="1" applyBorder="1"/>
    <xf numFmtId="0" fontId="11" fillId="5" borderId="3" xfId="0" applyFont="1" applyFill="1" applyBorder="1" applyAlignment="1" applyProtection="1">
      <alignment vertical="center"/>
      <protection hidden="1"/>
    </xf>
    <xf numFmtId="0" fontId="11" fillId="5" borderId="4" xfId="0" applyFont="1" applyFill="1" applyBorder="1" applyAlignment="1" applyProtection="1">
      <alignment vertical="center"/>
      <protection hidden="1"/>
    </xf>
    <xf numFmtId="0" fontId="11" fillId="5" borderId="6" xfId="0" applyFont="1" applyFill="1" applyBorder="1" applyAlignment="1" applyProtection="1">
      <alignment vertical="center"/>
      <protection hidden="1"/>
    </xf>
    <xf numFmtId="0" fontId="0" fillId="5" borderId="6" xfId="0" applyFill="1" applyBorder="1"/>
    <xf numFmtId="0" fontId="0" fillId="5" borderId="9" xfId="0" applyFill="1" applyBorder="1"/>
    <xf numFmtId="0" fontId="0" fillId="0" borderId="0" xfId="0" applyProtection="1">
      <protection hidden="1"/>
    </xf>
    <xf numFmtId="0" fontId="0" fillId="3" borderId="0" xfId="0" applyFill="1"/>
    <xf numFmtId="0" fontId="16" fillId="6" borderId="0" xfId="0" applyFont="1" applyFill="1"/>
    <xf numFmtId="0" fontId="16" fillId="6" borderId="0" xfId="0" applyFont="1" applyFill="1" applyBorder="1"/>
    <xf numFmtId="0" fontId="19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/>
    </xf>
    <xf numFmtId="0" fontId="24" fillId="6" borderId="0" xfId="3" applyFont="1" applyFill="1" applyAlignment="1">
      <alignment horizontal="left"/>
    </xf>
    <xf numFmtId="0" fontId="17" fillId="6" borderId="0" xfId="0" applyFont="1" applyFill="1"/>
    <xf numFmtId="0" fontId="17" fillId="6" borderId="0" xfId="3" applyFont="1" applyFill="1"/>
    <xf numFmtId="0" fontId="0" fillId="4" borderId="0" xfId="0" applyFill="1"/>
    <xf numFmtId="0" fontId="26" fillId="6" borderId="0" xfId="3" applyFont="1" applyFill="1" applyAlignment="1">
      <alignment horizontal="left"/>
    </xf>
    <xf numFmtId="0" fontId="27" fillId="6" borderId="0" xfId="0" applyFont="1" applyFill="1" applyBorder="1" applyAlignment="1">
      <alignment vertical="center"/>
    </xf>
    <xf numFmtId="0" fontId="22" fillId="6" borderId="0" xfId="0" applyFont="1" applyFill="1"/>
    <xf numFmtId="0" fontId="0" fillId="0" borderId="0" xfId="0" applyAlignment="1">
      <alignment horizontal="center"/>
    </xf>
    <xf numFmtId="165" fontId="0" fillId="0" borderId="0" xfId="4" applyFont="1" applyAlignment="1">
      <alignment horizontal="center"/>
    </xf>
    <xf numFmtId="165" fontId="0" fillId="0" borderId="0" xfId="0" applyNumberFormat="1"/>
    <xf numFmtId="10" fontId="0" fillId="0" borderId="0" xfId="4" applyNumberFormat="1" applyFont="1"/>
    <xf numFmtId="10" fontId="0" fillId="0" borderId="0" xfId="0" applyNumberFormat="1"/>
    <xf numFmtId="10" fontId="0" fillId="0" borderId="0" xfId="4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/>
    <xf numFmtId="0" fontId="0" fillId="5" borderId="4" xfId="0" applyFill="1" applyBorder="1"/>
    <xf numFmtId="0" fontId="19" fillId="6" borderId="0" xfId="0" applyFont="1" applyFill="1" applyBorder="1" applyAlignment="1">
      <alignment horizontal="center" vertical="center" shrinkToFit="1"/>
    </xf>
    <xf numFmtId="0" fontId="25" fillId="6" borderId="0" xfId="0" applyFont="1" applyFill="1" applyAlignment="1">
      <alignment horizontal="left" vertical="justify" wrapText="1" shrinkToFit="1"/>
    </xf>
    <xf numFmtId="0" fontId="5" fillId="3" borderId="0" xfId="1" applyFill="1" applyAlignment="1" applyProtection="1"/>
    <xf numFmtId="0" fontId="0" fillId="10" borderId="5" xfId="0" applyFill="1" applyBorder="1"/>
    <xf numFmtId="0" fontId="8" fillId="2" borderId="6" xfId="0" applyFont="1" applyFill="1" applyBorder="1"/>
    <xf numFmtId="0" fontId="8" fillId="0" borderId="0" xfId="0" applyFont="1" applyBorder="1"/>
    <xf numFmtId="0" fontId="8" fillId="2" borderId="5" xfId="0" applyFont="1" applyFill="1" applyBorder="1"/>
    <xf numFmtId="0" fontId="8" fillId="0" borderId="0" xfId="0" applyFont="1"/>
    <xf numFmtId="0" fontId="8" fillId="2" borderId="6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4" fillId="2" borderId="5" xfId="0" applyFont="1" applyFill="1" applyBorder="1" applyAlignment="1">
      <alignment vertical="center" wrapText="1"/>
    </xf>
    <xf numFmtId="164" fontId="31" fillId="4" borderId="11" xfId="2" applyFont="1" applyFill="1" applyBorder="1" applyAlignment="1" applyProtection="1">
      <alignment shrinkToFit="1"/>
      <protection locked="0"/>
    </xf>
    <xf numFmtId="10" fontId="12" fillId="4" borderId="12" xfId="0" applyNumberFormat="1" applyFont="1" applyFill="1" applyBorder="1" applyAlignment="1" applyProtection="1">
      <alignment shrinkToFit="1"/>
      <protection locked="0"/>
    </xf>
    <xf numFmtId="164" fontId="31" fillId="4" borderId="1" xfId="2" applyFont="1" applyFill="1" applyBorder="1" applyAlignment="1" applyProtection="1">
      <alignment shrinkToFit="1"/>
      <protection locked="0"/>
    </xf>
    <xf numFmtId="166" fontId="14" fillId="10" borderId="13" xfId="0" applyNumberFormat="1" applyFont="1" applyFill="1" applyBorder="1" applyAlignment="1" applyProtection="1">
      <alignment shrinkToFit="1"/>
      <protection hidden="1"/>
    </xf>
    <xf numFmtId="166" fontId="14" fillId="10" borderId="14" xfId="0" applyNumberFormat="1" applyFont="1" applyFill="1" applyBorder="1" applyAlignment="1" applyProtection="1">
      <alignment shrinkToFit="1"/>
      <protection hidden="1"/>
    </xf>
    <xf numFmtId="0" fontId="31" fillId="5" borderId="15" xfId="0" applyFont="1" applyFill="1" applyBorder="1" applyAlignment="1">
      <alignment horizontal="center"/>
    </xf>
    <xf numFmtId="0" fontId="31" fillId="5" borderId="10" xfId="0" applyFont="1" applyFill="1" applyBorder="1" applyAlignment="1">
      <alignment horizontal="center" shrinkToFit="1"/>
    </xf>
    <xf numFmtId="0" fontId="31" fillId="2" borderId="15" xfId="0" applyFont="1" applyFill="1" applyBorder="1" applyAlignment="1">
      <alignment horizontal="center"/>
    </xf>
    <xf numFmtId="0" fontId="14" fillId="2" borderId="6" xfId="0" applyFont="1" applyFill="1" applyBorder="1"/>
    <xf numFmtId="0" fontId="14" fillId="0" borderId="0" xfId="0" applyFont="1"/>
    <xf numFmtId="0" fontId="14" fillId="2" borderId="5" xfId="0" applyFont="1" applyFill="1" applyBorder="1"/>
    <xf numFmtId="0" fontId="31" fillId="2" borderId="15" xfId="0" applyFont="1" applyFill="1" applyBorder="1" applyAlignment="1">
      <alignment horizontal="center" shrinkToFit="1"/>
    </xf>
    <xf numFmtId="10" fontId="38" fillId="4" borderId="16" xfId="0" applyNumberFormat="1" applyFont="1" applyFill="1" applyBorder="1" applyAlignment="1" applyProtection="1">
      <alignment horizontal="center" shrinkToFit="1"/>
      <protection locked="0"/>
    </xf>
    <xf numFmtId="164" fontId="14" fillId="2" borderId="11" xfId="0" applyNumberFormat="1" applyFont="1" applyFill="1" applyBorder="1" applyAlignment="1">
      <alignment shrinkToFit="1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10" fontId="31" fillId="2" borderId="16" xfId="0" applyNumberFormat="1" applyFont="1" applyFill="1" applyBorder="1" applyAlignment="1" applyProtection="1">
      <alignment horizontal="center" shrinkToFit="1"/>
      <protection hidden="1"/>
    </xf>
    <xf numFmtId="164" fontId="14" fillId="2" borderId="11" xfId="0" applyNumberFormat="1" applyFont="1" applyFill="1" applyBorder="1" applyAlignment="1" applyProtection="1">
      <alignment shrinkToFit="1"/>
      <protection hidden="1"/>
    </xf>
    <xf numFmtId="164" fontId="14" fillId="2" borderId="18" xfId="2" applyFont="1" applyFill="1" applyBorder="1" applyAlignment="1">
      <alignment horizontal="left" shrinkToFit="1"/>
    </xf>
    <xf numFmtId="10" fontId="38" fillId="4" borderId="10" xfId="2" applyNumberFormat="1" applyFont="1" applyFill="1" applyBorder="1" applyAlignment="1" applyProtection="1">
      <alignment horizontal="center" shrinkToFit="1"/>
      <protection locked="0"/>
    </xf>
    <xf numFmtId="166" fontId="14" fillId="2" borderId="10" xfId="2" applyNumberFormat="1" applyFont="1" applyFill="1" applyBorder="1" applyAlignment="1">
      <alignment horizontal="center" shrinkToFit="1"/>
    </xf>
    <xf numFmtId="10" fontId="38" fillId="4" borderId="15" xfId="2" applyNumberFormat="1" applyFont="1" applyFill="1" applyBorder="1" applyAlignment="1" applyProtection="1">
      <alignment horizontal="center" shrinkToFit="1"/>
      <protection locked="0"/>
    </xf>
    <xf numFmtId="10" fontId="31" fillId="2" borderId="12" xfId="0" applyNumberFormat="1" applyFont="1" applyFill="1" applyBorder="1" applyAlignment="1">
      <alignment horizontal="center" shrinkToFit="1"/>
    </xf>
    <xf numFmtId="164" fontId="14" fillId="2" borderId="11" xfId="2" applyFont="1" applyFill="1" applyBorder="1" applyAlignment="1">
      <alignment shrinkToFit="1"/>
    </xf>
    <xf numFmtId="10" fontId="31" fillId="2" borderId="14" xfId="0" applyNumberFormat="1" applyFont="1" applyFill="1" applyBorder="1" applyAlignment="1" applyProtection="1">
      <alignment horizontal="center" shrinkToFit="1"/>
      <protection hidden="1"/>
    </xf>
    <xf numFmtId="164" fontId="14" fillId="2" borderId="11" xfId="2" applyFont="1" applyFill="1" applyBorder="1" applyAlignment="1" applyProtection="1">
      <alignment shrinkToFit="1"/>
      <protection hidden="1"/>
    </xf>
    <xf numFmtId="164" fontId="14" fillId="2" borderId="12" xfId="2" applyNumberFormat="1" applyFont="1" applyFill="1" applyBorder="1" applyAlignment="1">
      <alignment horizontal="left" shrinkToFit="1"/>
    </xf>
    <xf numFmtId="10" fontId="14" fillId="2" borderId="11" xfId="2" applyNumberFormat="1" applyFont="1" applyFill="1" applyBorder="1" applyAlignment="1" applyProtection="1">
      <alignment horizontal="center" shrinkToFit="1"/>
      <protection hidden="1"/>
    </xf>
    <xf numFmtId="166" fontId="14" fillId="2" borderId="11" xfId="2" applyNumberFormat="1" applyFont="1" applyFill="1" applyBorder="1" applyAlignment="1">
      <alignment horizontal="center" shrinkToFit="1"/>
    </xf>
    <xf numFmtId="10" fontId="38" fillId="4" borderId="12" xfId="2" applyNumberFormat="1" applyFont="1" applyFill="1" applyBorder="1" applyAlignment="1" applyProtection="1">
      <alignment horizontal="center" shrinkToFit="1"/>
      <protection locked="0"/>
    </xf>
    <xf numFmtId="10" fontId="31" fillId="2" borderId="12" xfId="0" applyNumberFormat="1" applyFont="1" applyFill="1" applyBorder="1" applyAlignment="1" applyProtection="1">
      <alignment horizontal="center" shrinkToFit="1"/>
      <protection hidden="1"/>
    </xf>
    <xf numFmtId="164" fontId="14" fillId="2" borderId="17" xfId="2" applyNumberFormat="1" applyFont="1" applyFill="1" applyBorder="1" applyAlignment="1">
      <alignment horizontal="left" shrinkToFit="1"/>
    </xf>
    <xf numFmtId="10" fontId="14" fillId="2" borderId="19" xfId="2" applyNumberFormat="1" applyFont="1" applyFill="1" applyBorder="1" applyAlignment="1" applyProtection="1">
      <alignment horizontal="center" shrinkToFit="1"/>
      <protection hidden="1"/>
    </xf>
    <xf numFmtId="166" fontId="14" fillId="2" borderId="19" xfId="2" applyNumberFormat="1" applyFont="1" applyFill="1" applyBorder="1" applyAlignment="1">
      <alignment horizontal="center" shrinkToFit="1"/>
    </xf>
    <xf numFmtId="10" fontId="38" fillId="4" borderId="19" xfId="2" applyNumberFormat="1" applyFont="1" applyFill="1" applyBorder="1" applyAlignment="1" applyProtection="1">
      <alignment horizontal="center" shrinkToFit="1"/>
      <protection locked="0"/>
    </xf>
    <xf numFmtId="164" fontId="14" fillId="2" borderId="11" xfId="2" applyNumberFormat="1" applyFont="1" applyFill="1" applyBorder="1" applyAlignment="1">
      <alignment horizontal="left" shrinkToFit="1"/>
    </xf>
    <xf numFmtId="10" fontId="12" fillId="4" borderId="16" xfId="0" applyNumberFormat="1" applyFont="1" applyFill="1" applyBorder="1" applyAlignment="1" applyProtection="1">
      <alignment horizontal="center" shrinkToFit="1"/>
      <protection locked="0"/>
    </xf>
    <xf numFmtId="10" fontId="38" fillId="4" borderId="11" xfId="2" applyNumberFormat="1" applyFont="1" applyFill="1" applyBorder="1" applyAlignment="1" applyProtection="1">
      <alignment horizontal="center" shrinkToFit="1"/>
      <protection locked="0"/>
    </xf>
    <xf numFmtId="166" fontId="12" fillId="4" borderId="10" xfId="2" applyNumberFormat="1" applyFont="1" applyFill="1" applyBorder="1" applyAlignment="1" applyProtection="1">
      <alignment horizontal="center" shrinkToFit="1"/>
      <protection locked="0"/>
    </xf>
    <xf numFmtId="164" fontId="12" fillId="4" borderId="10" xfId="2" applyNumberFormat="1" applyFont="1" applyFill="1" applyBorder="1" applyAlignment="1" applyProtection="1">
      <alignment horizontal="center" shrinkToFit="1"/>
      <protection locked="0"/>
    </xf>
    <xf numFmtId="10" fontId="12" fillId="4" borderId="14" xfId="0" applyNumberFormat="1" applyFont="1" applyFill="1" applyBorder="1" applyAlignment="1" applyProtection="1">
      <alignment horizontal="center" shrinkToFit="1"/>
      <protection locked="0"/>
    </xf>
    <xf numFmtId="10" fontId="12" fillId="4" borderId="20" xfId="0" applyNumberFormat="1" applyFont="1" applyFill="1" applyBorder="1" applyAlignment="1" applyProtection="1">
      <alignment horizontal="center" shrinkToFit="1"/>
      <protection locked="0"/>
    </xf>
    <xf numFmtId="0" fontId="31" fillId="5" borderId="5" xfId="0" applyFont="1" applyFill="1" applyBorder="1" applyAlignment="1" applyProtection="1">
      <alignment vertical="center"/>
      <protection hidden="1"/>
    </xf>
    <xf numFmtId="0" fontId="14" fillId="5" borderId="5" xfId="0" applyFont="1" applyFill="1" applyBorder="1"/>
    <xf numFmtId="0" fontId="14" fillId="2" borderId="0" xfId="0" applyFont="1" applyFill="1" applyBorder="1"/>
    <xf numFmtId="0" fontId="14" fillId="5" borderId="0" xfId="0" applyFont="1" applyFill="1" applyBorder="1"/>
    <xf numFmtId="0" fontId="14" fillId="5" borderId="12" xfId="0" applyFont="1" applyFill="1" applyBorder="1" applyAlignment="1">
      <alignment horizontal="center"/>
    </xf>
    <xf numFmtId="0" fontId="14" fillId="5" borderId="11" xfId="0" applyFont="1" applyFill="1" applyBorder="1"/>
    <xf numFmtId="0" fontId="14" fillId="5" borderId="1" xfId="0" applyFont="1" applyFill="1" applyBorder="1"/>
    <xf numFmtId="167" fontId="31" fillId="5" borderId="12" xfId="0" applyNumberFormat="1" applyFont="1" applyFill="1" applyBorder="1" applyAlignment="1">
      <alignment horizontal="center"/>
    </xf>
    <xf numFmtId="0" fontId="42" fillId="5" borderId="11" xfId="0" applyFont="1" applyFill="1" applyBorder="1"/>
    <xf numFmtId="0" fontId="42" fillId="5" borderId="1" xfId="0" applyFont="1" applyFill="1" applyBorder="1"/>
    <xf numFmtId="4" fontId="42" fillId="5" borderId="14" xfId="0" applyNumberFormat="1" applyFont="1" applyFill="1" applyBorder="1"/>
    <xf numFmtId="0" fontId="31" fillId="5" borderId="12" xfId="0" applyFont="1" applyFill="1" applyBorder="1" applyAlignment="1">
      <alignment horizontal="center" shrinkToFit="1"/>
    </xf>
    <xf numFmtId="0" fontId="31" fillId="5" borderId="12" xfId="0" applyFont="1" applyFill="1" applyBorder="1" applyAlignment="1">
      <alignment horizontal="center"/>
    </xf>
    <xf numFmtId="165" fontId="31" fillId="5" borderId="15" xfId="0" applyNumberFormat="1" applyFont="1" applyFill="1" applyBorder="1" applyAlignment="1">
      <alignment horizontal="center"/>
    </xf>
    <xf numFmtId="166" fontId="14" fillId="2" borderId="14" xfId="0" applyNumberFormat="1" applyFont="1" applyFill="1" applyBorder="1" applyAlignment="1">
      <alignment shrinkToFit="1"/>
    </xf>
    <xf numFmtId="0" fontId="14" fillId="5" borderId="7" xfId="0" applyFont="1" applyFill="1" applyBorder="1"/>
    <xf numFmtId="0" fontId="14" fillId="5" borderId="8" xfId="0" applyFont="1" applyFill="1" applyBorder="1"/>
    <xf numFmtId="0" fontId="14" fillId="2" borderId="1" xfId="0" applyFont="1" applyFill="1" applyBorder="1"/>
    <xf numFmtId="164" fontId="14" fillId="2" borderId="1" xfId="2" applyFont="1" applyFill="1" applyBorder="1"/>
    <xf numFmtId="0" fontId="31" fillId="0" borderId="0" xfId="0" applyFont="1" applyBorder="1" applyAlignment="1" applyProtection="1">
      <alignment vertical="center"/>
      <protection hidden="1"/>
    </xf>
    <xf numFmtId="0" fontId="14" fillId="5" borderId="2" xfId="0" applyFont="1" applyFill="1" applyBorder="1"/>
    <xf numFmtId="0" fontId="31" fillId="5" borderId="21" xfId="0" applyFont="1" applyFill="1" applyBorder="1" applyAlignment="1">
      <alignment horizontal="center"/>
    </xf>
    <xf numFmtId="0" fontId="12" fillId="5" borderId="18" xfId="0" applyFont="1" applyFill="1" applyBorder="1" applyAlignment="1" applyProtection="1">
      <alignment horizontal="center" vertical="center"/>
      <protection hidden="1"/>
    </xf>
    <xf numFmtId="0" fontId="12" fillId="5" borderId="18" xfId="0" applyFont="1" applyFill="1" applyBorder="1" applyAlignment="1">
      <alignment horizontal="center"/>
    </xf>
    <xf numFmtId="0" fontId="31" fillId="5" borderId="15" xfId="0" applyFont="1" applyFill="1" applyBorder="1"/>
    <xf numFmtId="0" fontId="31" fillId="5" borderId="15" xfId="0" applyFont="1" applyFill="1" applyBorder="1" applyAlignment="1">
      <alignment horizontal="center" vertical="center" shrinkToFit="1"/>
    </xf>
    <xf numFmtId="0" fontId="31" fillId="5" borderId="15" xfId="0" applyFont="1" applyFill="1" applyBorder="1" applyAlignment="1">
      <alignment vertical="center" shrinkToFit="1"/>
    </xf>
    <xf numFmtId="164" fontId="31" fillId="5" borderId="12" xfId="0" applyNumberFormat="1" applyFont="1" applyFill="1" applyBorder="1"/>
    <xf numFmtId="164" fontId="12" fillId="11" borderId="12" xfId="0" applyNumberFormat="1" applyFont="1" applyFill="1" applyBorder="1" applyProtection="1">
      <protection hidden="1"/>
    </xf>
    <xf numFmtId="164" fontId="31" fillId="5" borderId="0" xfId="0" applyNumberFormat="1" applyFont="1" applyFill="1" applyBorder="1"/>
    <xf numFmtId="0" fontId="31" fillId="2" borderId="0" xfId="0" applyFont="1" applyFill="1" applyBorder="1"/>
    <xf numFmtId="0" fontId="43" fillId="2" borderId="0" xfId="1" applyFont="1" applyFill="1" applyBorder="1" applyAlignment="1" applyProtection="1"/>
    <xf numFmtId="0" fontId="14" fillId="2" borderId="8" xfId="0" applyFont="1" applyFill="1" applyBorder="1"/>
    <xf numFmtId="0" fontId="14" fillId="2" borderId="9" xfId="0" applyFont="1" applyFill="1" applyBorder="1"/>
    <xf numFmtId="164" fontId="31" fillId="5" borderId="22" xfId="0" applyNumberFormat="1" applyFont="1" applyFill="1" applyBorder="1"/>
    <xf numFmtId="164" fontId="14" fillId="2" borderId="12" xfId="2" applyFont="1" applyFill="1" applyBorder="1" applyAlignment="1">
      <alignment shrinkToFit="1"/>
    </xf>
    <xf numFmtId="164" fontId="14" fillId="2" borderId="12" xfId="2" applyFont="1" applyFill="1" applyBorder="1" applyAlignment="1" applyProtection="1">
      <alignment shrinkToFit="1"/>
      <protection hidden="1"/>
    </xf>
    <xf numFmtId="164" fontId="44" fillId="11" borderId="11" xfId="0" applyNumberFormat="1" applyFont="1" applyFill="1" applyBorder="1" applyAlignment="1">
      <alignment shrinkToFit="1"/>
    </xf>
    <xf numFmtId="164" fontId="44" fillId="11" borderId="11" xfId="0" applyNumberFormat="1" applyFont="1" applyFill="1" applyBorder="1" applyAlignment="1" applyProtection="1">
      <alignment shrinkToFit="1"/>
      <protection hidden="1"/>
    </xf>
    <xf numFmtId="164" fontId="44" fillId="5" borderId="11" xfId="2" applyFont="1" applyFill="1" applyBorder="1" applyAlignment="1" applyProtection="1">
      <alignment shrinkToFit="1"/>
      <protection hidden="1"/>
    </xf>
    <xf numFmtId="0" fontId="31" fillId="5" borderId="20" xfId="0" applyFont="1" applyFill="1" applyBorder="1" applyAlignment="1" applyProtection="1">
      <alignment horizontal="left" vertical="center" shrinkToFit="1"/>
      <protection hidden="1"/>
    </xf>
    <xf numFmtId="43" fontId="44" fillId="11" borderId="14" xfId="0" applyNumberFormat="1" applyFont="1" applyFill="1" applyBorder="1" applyAlignment="1">
      <alignment shrinkToFit="1"/>
    </xf>
    <xf numFmtId="164" fontId="44" fillId="11" borderId="14" xfId="2" applyNumberFormat="1" applyFont="1" applyFill="1" applyBorder="1" applyAlignment="1" applyProtection="1">
      <alignment shrinkToFit="1"/>
      <protection hidden="1"/>
    </xf>
    <xf numFmtId="164" fontId="44" fillId="11" borderId="12" xfId="2" applyFont="1" applyFill="1" applyBorder="1" applyAlignment="1">
      <alignment shrinkToFit="1"/>
    </xf>
    <xf numFmtId="164" fontId="44" fillId="11" borderId="12" xfId="2" applyFont="1" applyFill="1" applyBorder="1" applyAlignment="1" applyProtection="1">
      <alignment shrinkToFit="1"/>
      <protection hidden="1"/>
    </xf>
    <xf numFmtId="167" fontId="31" fillId="5" borderId="16" xfId="0" applyNumberFormat="1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4" fillId="11" borderId="0" xfId="0" applyFont="1" applyFill="1" applyBorder="1"/>
    <xf numFmtId="0" fontId="0" fillId="11" borderId="0" xfId="0" applyFill="1"/>
    <xf numFmtId="4" fontId="12" fillId="4" borderId="12" xfId="0" applyNumberFormat="1" applyFont="1" applyFill="1" applyBorder="1" applyProtection="1">
      <protection locked="0"/>
    </xf>
    <xf numFmtId="165" fontId="44" fillId="12" borderId="12" xfId="4" applyFont="1" applyFill="1" applyBorder="1" applyAlignment="1" applyProtection="1">
      <alignment shrinkToFit="1"/>
      <protection locked="0"/>
    </xf>
    <xf numFmtId="164" fontId="44" fillId="11" borderId="23" xfId="2" applyFont="1" applyFill="1" applyBorder="1" applyAlignment="1" applyProtection="1">
      <alignment shrinkToFit="1"/>
      <protection hidden="1"/>
    </xf>
    <xf numFmtId="164" fontId="12" fillId="11" borderId="24" xfId="2" applyFont="1" applyFill="1" applyBorder="1" applyAlignment="1" applyProtection="1">
      <alignment shrinkToFit="1"/>
      <protection hidden="1"/>
    </xf>
    <xf numFmtId="0" fontId="31" fillId="11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left" vertical="center"/>
    </xf>
    <xf numFmtId="167" fontId="31" fillId="5" borderId="0" xfId="0" applyNumberFormat="1" applyFont="1" applyFill="1" applyBorder="1" applyAlignment="1">
      <alignment horizontal="center"/>
    </xf>
    <xf numFmtId="0" fontId="31" fillId="5" borderId="25" xfId="0" applyFont="1" applyFill="1" applyBorder="1" applyAlignment="1">
      <alignment horizontal="center" shrinkToFit="1"/>
    </xf>
    <xf numFmtId="0" fontId="0" fillId="11" borderId="0" xfId="0" applyFill="1" applyAlignment="1"/>
    <xf numFmtId="0" fontId="0" fillId="11" borderId="0" xfId="0" applyFill="1" applyBorder="1" applyAlignment="1"/>
    <xf numFmtId="164" fontId="31" fillId="5" borderId="17" xfId="0" applyNumberFormat="1" applyFont="1" applyFill="1" applyBorder="1"/>
    <xf numFmtId="0" fontId="31" fillId="5" borderId="24" xfId="0" applyFont="1" applyFill="1" applyBorder="1" applyAlignment="1">
      <alignment horizontal="center"/>
    </xf>
    <xf numFmtId="164" fontId="31" fillId="5" borderId="24" xfId="0" applyNumberFormat="1" applyFont="1" applyFill="1" applyBorder="1"/>
    <xf numFmtId="0" fontId="31" fillId="5" borderId="11" xfId="0" applyFont="1" applyFill="1" applyBorder="1" applyAlignment="1"/>
    <xf numFmtId="164" fontId="12" fillId="11" borderId="12" xfId="0" applyNumberFormat="1" applyFont="1" applyFill="1" applyBorder="1" applyProtection="1">
      <protection locked="0"/>
    </xf>
    <xf numFmtId="164" fontId="31" fillId="4" borderId="12" xfId="2" applyFont="1" applyFill="1" applyBorder="1" applyAlignment="1" applyProtection="1">
      <alignment shrinkToFit="1"/>
      <protection locked="0"/>
    </xf>
    <xf numFmtId="167" fontId="31" fillId="5" borderId="12" xfId="0" applyNumberFormat="1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shrinkToFit="1"/>
    </xf>
    <xf numFmtId="167" fontId="31" fillId="5" borderId="12" xfId="0" applyNumberFormat="1" applyFont="1" applyFill="1" applyBorder="1" applyAlignment="1">
      <alignment horizontal="center" shrinkToFit="1"/>
    </xf>
    <xf numFmtId="167" fontId="14" fillId="5" borderId="12" xfId="0" applyNumberFormat="1" applyFont="1" applyFill="1" applyBorder="1" applyAlignment="1">
      <alignment shrinkToFit="1"/>
    </xf>
    <xf numFmtId="165" fontId="0" fillId="0" borderId="0" xfId="4" applyFont="1"/>
    <xf numFmtId="0" fontId="0" fillId="13" borderId="12" xfId="0" applyFill="1" applyBorder="1"/>
    <xf numFmtId="164" fontId="12" fillId="13" borderId="12" xfId="0" applyNumberFormat="1" applyFont="1" applyFill="1" applyBorder="1" applyProtection="1">
      <protection locked="0"/>
    </xf>
    <xf numFmtId="164" fontId="44" fillId="5" borderId="12" xfId="0" applyNumberFormat="1" applyFont="1" applyFill="1" applyBorder="1"/>
    <xf numFmtId="164" fontId="31" fillId="11" borderId="12" xfId="2" applyFont="1" applyFill="1" applyBorder="1"/>
    <xf numFmtId="0" fontId="14" fillId="5" borderId="0" xfId="0" applyFont="1" applyFill="1" applyBorder="1" applyAlignment="1"/>
    <xf numFmtId="4" fontId="14" fillId="5" borderId="0" xfId="0" applyNumberFormat="1" applyFont="1" applyFill="1" applyBorder="1" applyAlignment="1"/>
    <xf numFmtId="4" fontId="14" fillId="5" borderId="12" xfId="0" applyNumberFormat="1" applyFont="1" applyFill="1" applyBorder="1" applyAlignment="1"/>
    <xf numFmtId="4" fontId="44" fillId="12" borderId="12" xfId="0" applyNumberFormat="1" applyFont="1" applyFill="1" applyBorder="1" applyProtection="1">
      <protection locked="0"/>
    </xf>
    <xf numFmtId="0" fontId="14" fillId="11" borderId="0" xfId="0" applyFont="1" applyFill="1"/>
    <xf numFmtId="164" fontId="31" fillId="11" borderId="0" xfId="2" applyFont="1" applyFill="1" applyBorder="1"/>
    <xf numFmtId="0" fontId="19" fillId="6" borderId="0" xfId="0" applyFont="1" applyFill="1" applyBorder="1" applyAlignment="1">
      <alignment horizontal="center" vertical="center" shrinkToFit="1"/>
    </xf>
    <xf numFmtId="0" fontId="25" fillId="6" borderId="0" xfId="0" applyFont="1" applyFill="1" applyAlignment="1">
      <alignment horizontal="left" vertical="justify" wrapText="1" shrinkToFit="1"/>
    </xf>
    <xf numFmtId="164" fontId="31" fillId="5" borderId="0" xfId="0" applyNumberFormat="1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164" fontId="14" fillId="2" borderId="23" xfId="2" applyNumberFormat="1" applyFont="1" applyFill="1" applyBorder="1" applyAlignment="1">
      <alignment horizontal="left" shrinkToFit="1"/>
    </xf>
    <xf numFmtId="166" fontId="12" fillId="4" borderId="0" xfId="2" applyNumberFormat="1" applyFont="1" applyFill="1" applyBorder="1" applyAlignment="1" applyProtection="1">
      <alignment horizontal="center" shrinkToFit="1"/>
      <protection locked="0"/>
    </xf>
    <xf numFmtId="164" fontId="12" fillId="4" borderId="16" xfId="2" applyNumberFormat="1" applyFont="1" applyFill="1" applyBorder="1" applyAlignment="1" applyProtection="1">
      <alignment horizontal="center" shrinkToFit="1"/>
      <protection locked="0"/>
    </xf>
    <xf numFmtId="166" fontId="14" fillId="2" borderId="12" xfId="2" applyNumberFormat="1" applyFont="1" applyFill="1" applyBorder="1" applyAlignment="1">
      <alignment horizontal="center" shrinkToFit="1"/>
    </xf>
    <xf numFmtId="0" fontId="31" fillId="5" borderId="0" xfId="0" applyFont="1" applyFill="1" applyBorder="1" applyAlignment="1">
      <alignment shrinkToFit="1"/>
    </xf>
    <xf numFmtId="164" fontId="31" fillId="5" borderId="0" xfId="2" applyFont="1" applyFill="1" applyBorder="1" applyAlignment="1">
      <alignment horizontal="center"/>
    </xf>
    <xf numFmtId="0" fontId="5" fillId="12" borderId="0" xfId="1" applyFill="1" applyAlignment="1" applyProtection="1"/>
    <xf numFmtId="0" fontId="16" fillId="12" borderId="0" xfId="0" applyFont="1" applyFill="1"/>
    <xf numFmtId="0" fontId="19" fillId="6" borderId="0" xfId="0" applyFont="1" applyFill="1" applyBorder="1" applyAlignment="1">
      <alignment horizontal="center" vertical="center" shrinkToFit="1"/>
    </xf>
    <xf numFmtId="0" fontId="45" fillId="6" borderId="0" xfId="0" applyFont="1" applyFill="1" applyAlignment="1">
      <alignment horizontal="left" vertical="justify" wrapText="1" shrinkToFit="1"/>
    </xf>
    <xf numFmtId="0" fontId="25" fillId="6" borderId="0" xfId="0" applyFont="1" applyFill="1" applyAlignment="1">
      <alignment horizontal="left" vertical="justify" wrapText="1" shrinkToFit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15" fillId="5" borderId="11" xfId="0" applyFont="1" applyFill="1" applyBorder="1" applyAlignment="1" applyProtection="1">
      <alignment horizontal="center" vertical="center" wrapText="1"/>
      <protection hidden="1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15" fillId="5" borderId="14" xfId="0" applyFont="1" applyFill="1" applyBorder="1" applyAlignment="1" applyProtection="1">
      <alignment horizontal="center" vertical="center" wrapText="1"/>
      <protection hidden="1"/>
    </xf>
    <xf numFmtId="0" fontId="16" fillId="6" borderId="0" xfId="0" applyFont="1" applyFill="1" applyBorder="1" applyAlignment="1" applyProtection="1">
      <alignment horizontal="justify" vertical="center" wrapText="1"/>
      <protection hidden="1"/>
    </xf>
    <xf numFmtId="0" fontId="16" fillId="6" borderId="0" xfId="0" applyFont="1" applyFill="1" applyBorder="1" applyAlignment="1">
      <alignment horizontal="justify" vertical="center" wrapText="1"/>
    </xf>
    <xf numFmtId="0" fontId="9" fillId="6" borderId="0" xfId="0" applyFont="1" applyFill="1" applyAlignment="1">
      <alignment horizontal="left" vertical="justify" wrapText="1" shrinkToFit="1"/>
    </xf>
    <xf numFmtId="0" fontId="19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justify" wrapText="1"/>
    </xf>
    <xf numFmtId="0" fontId="16" fillId="6" borderId="0" xfId="0" applyFont="1" applyFill="1" applyBorder="1" applyAlignment="1" applyProtection="1">
      <alignment horizontal="left" wrapText="1"/>
      <protection hidden="1"/>
    </xf>
    <xf numFmtId="0" fontId="20" fillId="6" borderId="0" xfId="0" applyFont="1" applyFill="1" applyBorder="1" applyAlignment="1">
      <alignment horizontal="left" vertical="center"/>
    </xf>
    <xf numFmtId="0" fontId="20" fillId="6" borderId="0" xfId="3" applyFont="1" applyFill="1" applyAlignment="1">
      <alignment horizontal="center" wrapText="1"/>
    </xf>
    <xf numFmtId="0" fontId="22" fillId="6" borderId="0" xfId="0" applyFont="1" applyFill="1" applyAlignment="1">
      <alignment horizontal="left" vertical="justify" wrapText="1" shrinkToFit="1"/>
    </xf>
    <xf numFmtId="0" fontId="45" fillId="6" borderId="0" xfId="0" applyFont="1" applyFill="1" applyAlignment="1">
      <alignment horizontal="left" vertical="center" wrapText="1" shrinkToFit="1"/>
    </xf>
    <xf numFmtId="0" fontId="25" fillId="6" borderId="0" xfId="0" applyFont="1" applyFill="1" applyAlignment="1">
      <alignment horizontal="justify" vertical="justify" wrapText="1" shrinkToFit="1"/>
    </xf>
    <xf numFmtId="164" fontId="31" fillId="5" borderId="11" xfId="2" applyFont="1" applyFill="1" applyBorder="1" applyAlignment="1">
      <alignment horizontal="center"/>
    </xf>
    <xf numFmtId="164" fontId="31" fillId="5" borderId="14" xfId="2" applyFont="1" applyFill="1" applyBorder="1" applyAlignment="1">
      <alignment horizontal="center"/>
    </xf>
    <xf numFmtId="0" fontId="14" fillId="2" borderId="11" xfId="0" applyFont="1" applyFill="1" applyBorder="1" applyAlignment="1">
      <alignment horizontal="left" shrinkToFit="1"/>
    </xf>
    <xf numFmtId="0" fontId="14" fillId="2" borderId="1" xfId="0" applyFont="1" applyFill="1" applyBorder="1" applyAlignment="1">
      <alignment horizontal="left" shrinkToFit="1"/>
    </xf>
    <xf numFmtId="0" fontId="14" fillId="2" borderId="1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31" fillId="5" borderId="28" xfId="0" applyFont="1" applyFill="1" applyBorder="1" applyAlignment="1">
      <alignment horizontal="center"/>
    </xf>
    <xf numFmtId="0" fontId="31" fillId="5" borderId="3" xfId="0" applyFont="1" applyFill="1" applyBorder="1" applyAlignment="1">
      <alignment horizontal="center"/>
    </xf>
    <xf numFmtId="0" fontId="31" fillId="5" borderId="29" xfId="0" applyFont="1" applyFill="1" applyBorder="1" applyAlignment="1">
      <alignment horizontal="center"/>
    </xf>
    <xf numFmtId="4" fontId="14" fillId="5" borderId="12" xfId="0" applyNumberFormat="1" applyFont="1" applyFill="1" applyBorder="1" applyAlignment="1">
      <alignment horizontal="center"/>
    </xf>
    <xf numFmtId="9" fontId="12" fillId="4" borderId="11" xfId="0" applyNumberFormat="1" applyFont="1" applyFill="1" applyBorder="1" applyAlignment="1" applyProtection="1">
      <alignment horizontal="center"/>
      <protection locked="0"/>
    </xf>
    <xf numFmtId="9" fontId="12" fillId="4" borderId="14" xfId="0" applyNumberFormat="1" applyFont="1" applyFill="1" applyBorder="1" applyAlignment="1" applyProtection="1">
      <alignment horizontal="center"/>
      <protection locked="0"/>
    </xf>
    <xf numFmtId="0" fontId="39" fillId="2" borderId="23" xfId="0" applyFont="1" applyFill="1" applyBorder="1" applyAlignment="1">
      <alignment horizontal="center" shrinkToFit="1"/>
    </xf>
    <xf numFmtId="0" fontId="39" fillId="2" borderId="24" xfId="0" applyFont="1" applyFill="1" applyBorder="1" applyAlignment="1">
      <alignment horizontal="center" shrinkToFit="1"/>
    </xf>
    <xf numFmtId="0" fontId="39" fillId="2" borderId="13" xfId="0" applyFont="1" applyFill="1" applyBorder="1" applyAlignment="1">
      <alignment horizontal="center" shrinkToFit="1"/>
    </xf>
    <xf numFmtId="0" fontId="31" fillId="2" borderId="11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left"/>
    </xf>
    <xf numFmtId="0" fontId="31" fillId="2" borderId="14" xfId="0" applyFont="1" applyFill="1" applyBorder="1" applyAlignment="1">
      <alignment horizontal="left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30" xfId="0" applyFont="1" applyFill="1" applyBorder="1" applyAlignment="1">
      <alignment horizontal="center"/>
    </xf>
    <xf numFmtId="0" fontId="31" fillId="5" borderId="10" xfId="0" applyFont="1" applyFill="1" applyBorder="1" applyAlignment="1">
      <alignment horizontal="center"/>
    </xf>
    <xf numFmtId="0" fontId="31" fillId="5" borderId="16" xfId="0" applyFont="1" applyFill="1" applyBorder="1" applyAlignment="1">
      <alignment horizontal="center"/>
    </xf>
    <xf numFmtId="0" fontId="31" fillId="5" borderId="20" xfId="0" applyFont="1" applyFill="1" applyBorder="1" applyAlignment="1">
      <alignment horizontal="center"/>
    </xf>
    <xf numFmtId="164" fontId="31" fillId="5" borderId="23" xfId="0" applyNumberFormat="1" applyFont="1" applyFill="1" applyBorder="1" applyAlignment="1">
      <alignment horizontal="center"/>
    </xf>
    <xf numFmtId="0" fontId="31" fillId="5" borderId="24" xfId="0" applyFont="1" applyFill="1" applyBorder="1" applyAlignment="1">
      <alignment horizontal="center"/>
    </xf>
    <xf numFmtId="0" fontId="31" fillId="5" borderId="13" xfId="0" applyFont="1" applyFill="1" applyBorder="1" applyAlignment="1">
      <alignment horizontal="center"/>
    </xf>
    <xf numFmtId="164" fontId="31" fillId="5" borderId="11" xfId="0" applyNumberFormat="1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31" fillId="5" borderId="14" xfId="0" applyFont="1" applyFill="1" applyBorder="1" applyAlignment="1">
      <alignment horizontal="center"/>
    </xf>
    <xf numFmtId="164" fontId="44" fillId="5" borderId="11" xfId="2" applyFont="1" applyFill="1" applyBorder="1" applyAlignment="1">
      <alignment horizontal="center"/>
    </xf>
    <xf numFmtId="164" fontId="44" fillId="5" borderId="14" xfId="2" applyFont="1" applyFill="1" applyBorder="1" applyAlignment="1">
      <alignment horizontal="center"/>
    </xf>
    <xf numFmtId="164" fontId="31" fillId="5" borderId="0" xfId="0" applyNumberFormat="1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164" fontId="14" fillId="2" borderId="11" xfId="2" applyNumberFormat="1" applyFont="1" applyFill="1" applyBorder="1" applyAlignment="1" applyProtection="1">
      <alignment horizontal="center" shrinkToFit="1"/>
      <protection hidden="1"/>
    </xf>
    <xf numFmtId="164" fontId="14" fillId="2" borderId="1" xfId="2" applyNumberFormat="1" applyFont="1" applyFill="1" applyBorder="1" applyAlignment="1" applyProtection="1">
      <alignment horizontal="center" shrinkToFit="1"/>
      <protection hidden="1"/>
    </xf>
    <xf numFmtId="164" fontId="14" fillId="2" borderId="14" xfId="2" applyNumberFormat="1" applyFont="1" applyFill="1" applyBorder="1" applyAlignment="1" applyProtection="1">
      <alignment horizontal="center" shrinkToFit="1"/>
      <protection hidden="1"/>
    </xf>
    <xf numFmtId="0" fontId="31" fillId="5" borderId="11" xfId="0" applyFont="1" applyFill="1" applyBorder="1" applyAlignment="1">
      <alignment horizontal="center" shrinkToFit="1"/>
    </xf>
    <xf numFmtId="0" fontId="31" fillId="5" borderId="1" xfId="0" applyFont="1" applyFill="1" applyBorder="1" applyAlignment="1">
      <alignment horizontal="center" shrinkToFit="1"/>
    </xf>
    <xf numFmtId="0" fontId="31" fillId="5" borderId="14" xfId="0" applyFont="1" applyFill="1" applyBorder="1" applyAlignment="1">
      <alignment horizontal="center" shrinkToFit="1"/>
    </xf>
    <xf numFmtId="0" fontId="31" fillId="5" borderId="11" xfId="0" applyFont="1" applyFill="1" applyBorder="1" applyAlignment="1">
      <alignment horizontal="left" shrinkToFit="1"/>
    </xf>
    <xf numFmtId="0" fontId="31" fillId="5" borderId="1" xfId="0" applyFont="1" applyFill="1" applyBorder="1" applyAlignment="1">
      <alignment horizontal="left" shrinkToFit="1"/>
    </xf>
    <xf numFmtId="0" fontId="31" fillId="5" borderId="14" xfId="0" applyFont="1" applyFill="1" applyBorder="1" applyAlignment="1">
      <alignment horizontal="left" shrinkToFit="1"/>
    </xf>
    <xf numFmtId="0" fontId="31" fillId="5" borderId="23" xfId="0" applyFont="1" applyFill="1" applyBorder="1" applyAlignment="1" applyProtection="1">
      <alignment horizontal="center" vertical="center" shrinkToFit="1"/>
      <protection hidden="1"/>
    </xf>
    <xf numFmtId="0" fontId="31" fillId="5" borderId="24" xfId="0" applyFont="1" applyFill="1" applyBorder="1" applyAlignment="1" applyProtection="1">
      <alignment horizontal="center" vertical="center" shrinkToFit="1"/>
      <protection hidden="1"/>
    </xf>
    <xf numFmtId="0" fontId="31" fillId="5" borderId="13" xfId="0" applyFont="1" applyFill="1" applyBorder="1" applyAlignment="1" applyProtection="1">
      <alignment horizontal="center" vertical="center" shrinkToFit="1"/>
      <protection hidden="1"/>
    </xf>
    <xf numFmtId="0" fontId="31" fillId="5" borderId="19" xfId="0" applyFont="1" applyFill="1" applyBorder="1" applyAlignment="1" applyProtection="1">
      <alignment horizontal="center" vertical="center" shrinkToFit="1"/>
      <protection hidden="1"/>
    </xf>
    <xf numFmtId="0" fontId="31" fillId="5" borderId="0" xfId="0" applyFont="1" applyFill="1" applyBorder="1" applyAlignment="1" applyProtection="1">
      <alignment horizontal="center" vertical="center" shrinkToFit="1"/>
      <protection hidden="1"/>
    </xf>
    <xf numFmtId="0" fontId="31" fillId="5" borderId="30" xfId="0" applyFont="1" applyFill="1" applyBorder="1" applyAlignment="1" applyProtection="1">
      <alignment horizontal="center" vertical="center" shrinkToFit="1"/>
      <protection hidden="1"/>
    </xf>
    <xf numFmtId="0" fontId="31" fillId="5" borderId="10" xfId="0" applyFont="1" applyFill="1" applyBorder="1" applyAlignment="1" applyProtection="1">
      <alignment horizontal="center" vertical="center" shrinkToFit="1"/>
      <protection hidden="1"/>
    </xf>
    <xf numFmtId="0" fontId="31" fillId="5" borderId="16" xfId="0" applyFont="1" applyFill="1" applyBorder="1" applyAlignment="1" applyProtection="1">
      <alignment horizontal="center" vertical="center" shrinkToFit="1"/>
      <protection hidden="1"/>
    </xf>
    <xf numFmtId="0" fontId="31" fillId="5" borderId="20" xfId="0" applyFont="1" applyFill="1" applyBorder="1" applyAlignment="1" applyProtection="1">
      <alignment horizontal="center" vertical="center" shrinkToFit="1"/>
      <protection hidden="1"/>
    </xf>
    <xf numFmtId="167" fontId="31" fillId="5" borderId="0" xfId="0" applyNumberFormat="1" applyFont="1" applyFill="1" applyBorder="1" applyAlignment="1">
      <alignment horizontal="center"/>
    </xf>
    <xf numFmtId="164" fontId="14" fillId="2" borderId="11" xfId="2" applyNumberFormat="1" applyFont="1" applyFill="1" applyBorder="1" applyAlignment="1">
      <alignment horizontal="center" shrinkToFit="1"/>
    </xf>
    <xf numFmtId="164" fontId="14" fillId="2" borderId="1" xfId="2" applyNumberFormat="1" applyFont="1" applyFill="1" applyBorder="1" applyAlignment="1">
      <alignment horizontal="center" shrinkToFit="1"/>
    </xf>
    <xf numFmtId="164" fontId="14" fillId="2" borderId="14" xfId="2" applyNumberFormat="1" applyFont="1" applyFill="1" applyBorder="1" applyAlignment="1">
      <alignment horizontal="center" shrinkToFit="1"/>
    </xf>
    <xf numFmtId="164" fontId="31" fillId="5" borderId="12" xfId="0" applyNumberFormat="1" applyFont="1" applyFill="1" applyBorder="1" applyAlignment="1">
      <alignment horizontal="center"/>
    </xf>
    <xf numFmtId="0" fontId="31" fillId="5" borderId="12" xfId="0" applyFont="1" applyFill="1" applyBorder="1" applyAlignment="1">
      <alignment horizontal="center"/>
    </xf>
    <xf numFmtId="0" fontId="36" fillId="2" borderId="17" xfId="0" applyFont="1" applyFill="1" applyBorder="1" applyAlignment="1">
      <alignment horizontal="center" vertical="center" textRotation="90" wrapText="1"/>
    </xf>
    <xf numFmtId="0" fontId="36" fillId="2" borderId="18" xfId="0" applyFont="1" applyFill="1" applyBorder="1" applyAlignment="1">
      <alignment horizontal="center" vertical="center" textRotation="90" wrapText="1"/>
    </xf>
    <xf numFmtId="0" fontId="36" fillId="2" borderId="15" xfId="0" applyFont="1" applyFill="1" applyBorder="1" applyAlignment="1">
      <alignment horizontal="center" vertical="center" textRotation="90" wrapText="1"/>
    </xf>
    <xf numFmtId="0" fontId="7" fillId="2" borderId="1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13" fillId="4" borderId="11" xfId="0" applyFont="1" applyFill="1" applyBorder="1" applyAlignment="1" applyProtection="1">
      <alignment horizontal="left" vertical="center" shrinkToFit="1"/>
      <protection locked="0"/>
    </xf>
    <xf numFmtId="0" fontId="13" fillId="4" borderId="1" xfId="0" applyFont="1" applyFill="1" applyBorder="1" applyAlignment="1" applyProtection="1">
      <alignment horizontal="left" vertical="center" shrinkToFit="1"/>
      <protection locked="0"/>
    </xf>
    <xf numFmtId="0" fontId="7" fillId="4" borderId="1" xfId="0" applyFont="1" applyFill="1" applyBorder="1" applyAlignment="1" applyProtection="1">
      <alignment horizontal="left" vertical="center" shrinkToFit="1"/>
      <protection locked="0"/>
    </xf>
    <xf numFmtId="0" fontId="7" fillId="4" borderId="14" xfId="0" applyFont="1" applyFill="1" applyBorder="1" applyAlignment="1" applyProtection="1">
      <alignment horizontal="left" vertical="center" shrinkToFit="1"/>
      <protection locked="0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31" fillId="5" borderId="11" xfId="0" applyFont="1" applyFill="1" applyBorder="1" applyAlignment="1" applyProtection="1">
      <alignment horizontal="left" shrinkToFit="1"/>
      <protection hidden="1"/>
    </xf>
    <xf numFmtId="0" fontId="31" fillId="5" borderId="1" xfId="0" applyFont="1" applyFill="1" applyBorder="1" applyAlignment="1" applyProtection="1">
      <alignment horizontal="left" shrinkToFit="1"/>
      <protection hidden="1"/>
    </xf>
    <xf numFmtId="0" fontId="31" fillId="5" borderId="14" xfId="0" applyFont="1" applyFill="1" applyBorder="1" applyAlignment="1" applyProtection="1">
      <alignment horizontal="left" shrinkToFit="1"/>
      <protection hidden="1"/>
    </xf>
    <xf numFmtId="0" fontId="31" fillId="5" borderId="11" xfId="0" applyFont="1" applyFill="1" applyBorder="1" applyAlignment="1">
      <alignment horizontal="center" vertical="center" shrinkToFit="1"/>
    </xf>
    <xf numFmtId="0" fontId="31" fillId="5" borderId="1" xfId="0" applyFont="1" applyFill="1" applyBorder="1" applyAlignment="1">
      <alignment horizontal="center" vertical="center" shrinkToFit="1"/>
    </xf>
    <xf numFmtId="0" fontId="44" fillId="2" borderId="17" xfId="0" applyFont="1" applyFill="1" applyBorder="1" applyAlignment="1" applyProtection="1">
      <alignment horizontal="center" vertical="center"/>
      <protection hidden="1"/>
    </xf>
    <xf numFmtId="0" fontId="44" fillId="2" borderId="15" xfId="0" applyFont="1" applyFill="1" applyBorder="1" applyAlignment="1" applyProtection="1">
      <alignment horizontal="center" vertical="center"/>
      <protection hidden="1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4" fillId="10" borderId="11" xfId="0" applyFont="1" applyFill="1" applyBorder="1" applyAlignment="1" applyProtection="1">
      <alignment horizontal="left" shrinkToFit="1"/>
      <protection hidden="1"/>
    </xf>
    <xf numFmtId="0" fontId="14" fillId="10" borderId="1" xfId="0" applyFont="1" applyFill="1" applyBorder="1" applyAlignment="1" applyProtection="1">
      <alignment horizontal="left" shrinkToFit="1"/>
      <protection hidden="1"/>
    </xf>
    <xf numFmtId="0" fontId="14" fillId="10" borderId="11" xfId="0" applyFont="1" applyFill="1" applyBorder="1" applyAlignment="1">
      <alignment horizontal="left"/>
    </xf>
    <xf numFmtId="0" fontId="14" fillId="10" borderId="1" xfId="0" applyFont="1" applyFill="1" applyBorder="1" applyAlignment="1">
      <alignment horizontal="left"/>
    </xf>
    <xf numFmtId="0" fontId="14" fillId="10" borderId="14" xfId="0" applyFont="1" applyFill="1" applyBorder="1" applyAlignment="1">
      <alignment horizontal="left"/>
    </xf>
    <xf numFmtId="167" fontId="35" fillId="4" borderId="11" xfId="0" applyNumberFormat="1" applyFont="1" applyFill="1" applyBorder="1" applyAlignment="1" applyProtection="1">
      <alignment horizontal="center"/>
      <protection locked="0"/>
    </xf>
    <xf numFmtId="167" fontId="35" fillId="4" borderId="1" xfId="0" applyNumberFormat="1" applyFont="1" applyFill="1" applyBorder="1" applyAlignment="1" applyProtection="1">
      <alignment horizontal="center"/>
      <protection locked="0"/>
    </xf>
    <xf numFmtId="167" fontId="35" fillId="4" borderId="14" xfId="0" applyNumberFormat="1" applyFont="1" applyFill="1" applyBorder="1" applyAlignment="1" applyProtection="1">
      <alignment horizontal="center"/>
      <protection locked="0"/>
    </xf>
    <xf numFmtId="0" fontId="37" fillId="0" borderId="18" xfId="0" applyFont="1" applyBorder="1"/>
    <xf numFmtId="0" fontId="37" fillId="0" borderId="15" xfId="0" applyFont="1" applyBorder="1"/>
    <xf numFmtId="0" fontId="10" fillId="8" borderId="11" xfId="0" applyFont="1" applyFill="1" applyBorder="1" applyAlignment="1">
      <alignment horizontal="center" vertical="center" shrinkToFit="1"/>
    </xf>
    <xf numFmtId="0" fontId="10" fillId="8" borderId="14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33" fillId="2" borderId="23" xfId="0" applyFont="1" applyFill="1" applyBorder="1" applyAlignment="1">
      <alignment horizontal="center" vertical="center" wrapText="1" shrinkToFit="1"/>
    </xf>
    <xf numFmtId="0" fontId="33" fillId="2" borderId="24" xfId="0" applyFont="1" applyFill="1" applyBorder="1" applyAlignment="1">
      <alignment horizontal="center" vertical="center" wrapText="1" shrinkToFit="1"/>
    </xf>
    <xf numFmtId="0" fontId="33" fillId="2" borderId="13" xfId="0" applyFont="1" applyFill="1" applyBorder="1" applyAlignment="1">
      <alignment horizontal="center" vertical="center" wrapText="1" shrinkToFit="1"/>
    </xf>
    <xf numFmtId="0" fontId="31" fillId="5" borderId="11" xfId="0" applyFont="1" applyFill="1" applyBorder="1" applyAlignment="1" applyProtection="1">
      <alignment horizontal="center" shrinkToFit="1"/>
      <protection hidden="1"/>
    </xf>
    <xf numFmtId="0" fontId="31" fillId="5" borderId="1" xfId="0" applyFont="1" applyFill="1" applyBorder="1" applyAlignment="1" applyProtection="1">
      <alignment horizontal="center" shrinkToFit="1"/>
      <protection hidden="1"/>
    </xf>
    <xf numFmtId="0" fontId="31" fillId="5" borderId="14" xfId="0" applyFont="1" applyFill="1" applyBorder="1" applyAlignment="1" applyProtection="1">
      <alignment horizontal="center" shrinkToFit="1"/>
      <protection hidden="1"/>
    </xf>
    <xf numFmtId="164" fontId="14" fillId="2" borderId="11" xfId="2" applyFont="1" applyFill="1" applyBorder="1" applyAlignment="1" applyProtection="1">
      <alignment horizontal="center" shrinkToFit="1"/>
      <protection hidden="1"/>
    </xf>
    <xf numFmtId="164" fontId="14" fillId="2" borderId="1" xfId="2" applyFont="1" applyFill="1" applyBorder="1" applyAlignment="1" applyProtection="1">
      <alignment horizontal="center" shrinkToFit="1"/>
      <protection hidden="1"/>
    </xf>
    <xf numFmtId="164" fontId="14" fillId="2" borderId="14" xfId="2" applyFont="1" applyFill="1" applyBorder="1" applyAlignment="1" applyProtection="1">
      <alignment horizontal="center" shrinkToFit="1"/>
      <protection hidden="1"/>
    </xf>
    <xf numFmtId="0" fontId="14" fillId="10" borderId="10" xfId="0" applyFont="1" applyFill="1" applyBorder="1" applyAlignment="1">
      <alignment horizontal="left"/>
    </xf>
    <xf numFmtId="0" fontId="14" fillId="10" borderId="16" xfId="0" applyFont="1" applyFill="1" applyBorder="1" applyAlignment="1">
      <alignment horizontal="left"/>
    </xf>
    <xf numFmtId="0" fontId="14" fillId="10" borderId="20" xfId="0" applyFont="1" applyFill="1" applyBorder="1" applyAlignment="1">
      <alignment horizontal="left"/>
    </xf>
    <xf numFmtId="0" fontId="14" fillId="10" borderId="23" xfId="0" applyFont="1" applyFill="1" applyBorder="1" applyAlignment="1">
      <alignment horizontal="left"/>
    </xf>
    <xf numFmtId="0" fontId="14" fillId="10" borderId="24" xfId="0" applyFont="1" applyFill="1" applyBorder="1" applyAlignment="1">
      <alignment horizontal="left"/>
    </xf>
    <xf numFmtId="0" fontId="14" fillId="10" borderId="13" xfId="0" applyFont="1" applyFill="1" applyBorder="1" applyAlignment="1">
      <alignment horizontal="left"/>
    </xf>
    <xf numFmtId="164" fontId="31" fillId="11" borderId="11" xfId="2" applyNumberFormat="1" applyFont="1" applyFill="1" applyBorder="1" applyAlignment="1" applyProtection="1">
      <alignment horizontal="center" shrinkToFit="1"/>
      <protection hidden="1"/>
    </xf>
    <xf numFmtId="164" fontId="31" fillId="11" borderId="1" xfId="2" applyNumberFormat="1" applyFont="1" applyFill="1" applyBorder="1" applyAlignment="1" applyProtection="1">
      <alignment horizontal="center" shrinkToFit="1"/>
      <protection hidden="1"/>
    </xf>
    <xf numFmtId="164" fontId="31" fillId="11" borderId="14" xfId="2" applyNumberFormat="1" applyFont="1" applyFill="1" applyBorder="1" applyAlignment="1" applyProtection="1">
      <alignment horizontal="center" shrinkToFit="1"/>
      <protection hidden="1"/>
    </xf>
    <xf numFmtId="0" fontId="31" fillId="5" borderId="23" xfId="0" applyFont="1" applyFill="1" applyBorder="1" applyAlignment="1">
      <alignment horizontal="center" vertical="center" shrinkToFit="1"/>
    </xf>
    <xf numFmtId="0" fontId="31" fillId="5" borderId="13" xfId="0" applyFont="1" applyFill="1" applyBorder="1" applyAlignment="1">
      <alignment horizontal="center" vertical="center" shrinkToFit="1"/>
    </xf>
    <xf numFmtId="0" fontId="31" fillId="5" borderId="19" xfId="0" applyFont="1" applyFill="1" applyBorder="1" applyAlignment="1">
      <alignment horizontal="center" vertical="center" shrinkToFit="1"/>
    </xf>
    <xf numFmtId="0" fontId="31" fillId="5" borderId="30" xfId="0" applyFont="1" applyFill="1" applyBorder="1" applyAlignment="1">
      <alignment horizontal="center" vertical="center" shrinkToFit="1"/>
    </xf>
    <xf numFmtId="0" fontId="31" fillId="5" borderId="10" xfId="0" applyFont="1" applyFill="1" applyBorder="1" applyAlignment="1">
      <alignment horizontal="center" vertical="center" shrinkToFit="1"/>
    </xf>
    <xf numFmtId="0" fontId="31" fillId="5" borderId="2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 applyProtection="1">
      <alignment horizontal="left" vertical="center" shrinkToFit="1"/>
      <protection hidden="1"/>
    </xf>
    <xf numFmtId="0" fontId="7" fillId="2" borderId="0" xfId="0" applyFont="1" applyFill="1" applyBorder="1" applyAlignment="1" applyProtection="1">
      <alignment horizontal="left" vertical="center" shrinkToFit="1"/>
      <protection hidden="1"/>
    </xf>
    <xf numFmtId="0" fontId="7" fillId="2" borderId="30" xfId="0" applyFont="1" applyFill="1" applyBorder="1" applyAlignment="1" applyProtection="1">
      <alignment horizontal="left" vertical="center" shrinkToFit="1"/>
      <protection hidden="1"/>
    </xf>
    <xf numFmtId="0" fontId="7" fillId="2" borderId="12" xfId="0" applyFont="1" applyFill="1" applyBorder="1" applyAlignment="1">
      <alignment horizontal="left"/>
    </xf>
    <xf numFmtId="167" fontId="35" fillId="7" borderId="12" xfId="0" applyNumberFormat="1" applyFont="1" applyFill="1" applyBorder="1" applyAlignment="1" applyProtection="1">
      <alignment horizontal="center"/>
      <protection hidden="1"/>
    </xf>
    <xf numFmtId="0" fontId="14" fillId="10" borderId="23" xfId="0" applyFont="1" applyFill="1" applyBorder="1" applyAlignment="1" applyProtection="1">
      <alignment horizontal="left" shrinkToFit="1"/>
      <protection hidden="1"/>
    </xf>
    <xf numFmtId="0" fontId="14" fillId="10" borderId="24" xfId="0" applyFont="1" applyFill="1" applyBorder="1" applyAlignment="1" applyProtection="1">
      <alignment horizontal="left" shrinkToFit="1"/>
      <protection hidden="1"/>
    </xf>
    <xf numFmtId="164" fontId="14" fillId="2" borderId="16" xfId="2" applyNumberFormat="1" applyFont="1" applyFill="1" applyBorder="1" applyAlignment="1">
      <alignment horizontal="center" shrinkToFit="1"/>
    </xf>
    <xf numFmtId="164" fontId="14" fillId="2" borderId="20" xfId="2" applyNumberFormat="1" applyFont="1" applyFill="1" applyBorder="1" applyAlignment="1">
      <alignment horizontal="center" shrinkToFit="1"/>
    </xf>
    <xf numFmtId="0" fontId="44" fillId="10" borderId="17" xfId="0" applyFont="1" applyFill="1" applyBorder="1" applyAlignment="1" applyProtection="1">
      <alignment horizontal="center" vertical="center"/>
      <protection hidden="1"/>
    </xf>
    <xf numFmtId="0" fontId="44" fillId="10" borderId="18" xfId="0" applyFont="1" applyFill="1" applyBorder="1" applyAlignment="1" applyProtection="1">
      <alignment horizontal="center" vertical="center"/>
      <protection hidden="1"/>
    </xf>
    <xf numFmtId="0" fontId="44" fillId="10" borderId="15" xfId="0" applyFont="1" applyFill="1" applyBorder="1" applyAlignment="1" applyProtection="1">
      <alignment horizontal="center" vertical="center"/>
      <protection hidden="1"/>
    </xf>
    <xf numFmtId="165" fontId="12" fillId="10" borderId="17" xfId="4" applyFont="1" applyFill="1" applyBorder="1" applyAlignment="1" applyProtection="1">
      <alignment horizontal="center" shrinkToFit="1"/>
      <protection hidden="1"/>
    </xf>
    <xf numFmtId="165" fontId="12" fillId="10" borderId="15" xfId="4" applyFont="1" applyFill="1" applyBorder="1" applyAlignment="1" applyProtection="1">
      <alignment horizontal="center" shrinkToFit="1"/>
      <protection hidden="1"/>
    </xf>
    <xf numFmtId="0" fontId="31" fillId="2" borderId="17" xfId="0" applyFont="1" applyFill="1" applyBorder="1" applyAlignment="1">
      <alignment horizontal="center" vertical="center" textRotation="90" wrapText="1"/>
    </xf>
    <xf numFmtId="0" fontId="31" fillId="2" borderId="18" xfId="0" applyFont="1" applyFill="1" applyBorder="1" applyAlignment="1">
      <alignment horizontal="center" vertical="center" textRotation="90" wrapText="1"/>
    </xf>
    <xf numFmtId="0" fontId="31" fillId="2" borderId="15" xfId="0" applyFont="1" applyFill="1" applyBorder="1" applyAlignment="1">
      <alignment horizontal="center" vertical="center" textRotation="90" wrapText="1"/>
    </xf>
    <xf numFmtId="0" fontId="41" fillId="8" borderId="11" xfId="0" applyFont="1" applyFill="1" applyBorder="1" applyAlignment="1">
      <alignment horizontal="center" shrinkToFit="1"/>
    </xf>
    <xf numFmtId="0" fontId="41" fillId="8" borderId="14" xfId="0" applyFont="1" applyFill="1" applyBorder="1" applyAlignment="1">
      <alignment horizontal="center" shrinkToFit="1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6" fillId="5" borderId="24" xfId="0" applyFont="1" applyFill="1" applyBorder="1" applyAlignment="1" applyProtection="1">
      <alignment horizontal="center" vertical="center"/>
      <protection hidden="1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167" fontId="40" fillId="7" borderId="11" xfId="0" applyNumberFormat="1" applyFont="1" applyFill="1" applyBorder="1" applyAlignment="1" applyProtection="1">
      <alignment horizontal="center" vertical="center"/>
      <protection hidden="1"/>
    </xf>
    <xf numFmtId="167" fontId="40" fillId="7" borderId="1" xfId="0" applyNumberFormat="1" applyFont="1" applyFill="1" applyBorder="1" applyAlignment="1" applyProtection="1">
      <alignment horizontal="center" vertical="center"/>
      <protection hidden="1"/>
    </xf>
    <xf numFmtId="167" fontId="40" fillId="7" borderId="14" xfId="0" applyNumberFormat="1" applyFont="1" applyFill="1" applyBorder="1" applyAlignment="1" applyProtection="1">
      <alignment horizontal="center" vertical="center"/>
      <protection hidden="1"/>
    </xf>
    <xf numFmtId="0" fontId="31" fillId="2" borderId="1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2" borderId="17" xfId="0" applyFont="1" applyFill="1" applyBorder="1" applyAlignment="1" applyProtection="1">
      <alignment horizontal="center" vertical="center"/>
      <protection hidden="1"/>
    </xf>
    <xf numFmtId="0" fontId="31" fillId="2" borderId="15" xfId="0" applyFont="1" applyFill="1" applyBorder="1" applyAlignment="1" applyProtection="1">
      <alignment horizontal="center" vertical="center"/>
      <protection hidden="1"/>
    </xf>
    <xf numFmtId="0" fontId="31" fillId="10" borderId="17" xfId="0" applyFont="1" applyFill="1" applyBorder="1" applyAlignment="1" applyProtection="1">
      <alignment horizontal="center" vertical="center"/>
      <protection hidden="1"/>
    </xf>
    <xf numFmtId="0" fontId="31" fillId="10" borderId="18" xfId="0" applyFont="1" applyFill="1" applyBorder="1" applyAlignment="1" applyProtection="1">
      <alignment horizontal="center" vertical="center"/>
      <protection hidden="1"/>
    </xf>
    <xf numFmtId="0" fontId="31" fillId="10" borderId="15" xfId="0" applyFont="1" applyFill="1" applyBorder="1" applyAlignment="1" applyProtection="1">
      <alignment horizontal="center" vertical="center"/>
      <protection hidden="1"/>
    </xf>
    <xf numFmtId="0" fontId="31" fillId="5" borderId="11" xfId="0" applyFont="1" applyFill="1" applyBorder="1" applyAlignment="1">
      <alignment horizontal="center"/>
    </xf>
    <xf numFmtId="0" fontId="31" fillId="5" borderId="14" xfId="0" applyFont="1" applyFill="1" applyBorder="1" applyAlignment="1">
      <alignment horizontal="center" vertical="center" shrinkToFit="1"/>
    </xf>
    <xf numFmtId="164" fontId="12" fillId="11" borderId="12" xfId="0" applyNumberFormat="1" applyFont="1" applyFill="1" applyBorder="1" applyAlignment="1" applyProtection="1">
      <alignment horizontal="center"/>
      <protection locked="0"/>
    </xf>
    <xf numFmtId="0" fontId="12" fillId="11" borderId="12" xfId="0" applyFont="1" applyFill="1" applyBorder="1" applyAlignment="1" applyProtection="1">
      <alignment horizontal="center"/>
      <protection locked="0"/>
    </xf>
    <xf numFmtId="0" fontId="31" fillId="5" borderId="28" xfId="0" applyFont="1" applyFill="1" applyBorder="1" applyAlignment="1">
      <alignment horizontal="center" vertical="center"/>
    </xf>
    <xf numFmtId="0" fontId="31" fillId="5" borderId="29" xfId="0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164" fontId="12" fillId="11" borderId="11" xfId="0" applyNumberFormat="1" applyFont="1" applyFill="1" applyBorder="1" applyAlignment="1" applyProtection="1">
      <alignment horizontal="center"/>
      <protection hidden="1"/>
    </xf>
    <xf numFmtId="0" fontId="12" fillId="11" borderId="1" xfId="0" applyFont="1" applyFill="1" applyBorder="1" applyAlignment="1" applyProtection="1">
      <alignment horizontal="center"/>
      <protection hidden="1"/>
    </xf>
    <xf numFmtId="0" fontId="12" fillId="11" borderId="14" xfId="0" applyFont="1" applyFill="1" applyBorder="1" applyAlignment="1" applyProtection="1">
      <alignment horizontal="center"/>
      <protection hidden="1"/>
    </xf>
    <xf numFmtId="0" fontId="31" fillId="5" borderId="31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167" fontId="31" fillId="5" borderId="16" xfId="0" applyNumberFormat="1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164" fontId="31" fillId="5" borderId="24" xfId="0" applyNumberFormat="1" applyFont="1" applyFill="1" applyBorder="1" applyAlignment="1">
      <alignment horizontal="center"/>
    </xf>
    <xf numFmtId="0" fontId="44" fillId="2" borderId="24" xfId="0" applyFont="1" applyFill="1" applyBorder="1" applyAlignment="1">
      <alignment horizontal="center" shrinkToFit="1"/>
    </xf>
    <xf numFmtId="43" fontId="31" fillId="5" borderId="26" xfId="0" applyNumberFormat="1" applyFont="1" applyFill="1" applyBorder="1" applyAlignment="1">
      <alignment horizontal="center" shrinkToFit="1"/>
    </xf>
    <xf numFmtId="0" fontId="31" fillId="5" borderId="27" xfId="0" applyFont="1" applyFill="1" applyBorder="1" applyAlignment="1">
      <alignment horizontal="center" shrinkToFit="1"/>
    </xf>
    <xf numFmtId="167" fontId="31" fillId="13" borderId="11" xfId="0" applyNumberFormat="1" applyFont="1" applyFill="1" applyBorder="1" applyAlignment="1">
      <alignment horizontal="center"/>
    </xf>
    <xf numFmtId="167" fontId="31" fillId="13" borderId="1" xfId="0" applyNumberFormat="1" applyFont="1" applyFill="1" applyBorder="1" applyAlignment="1">
      <alignment horizontal="center"/>
    </xf>
    <xf numFmtId="167" fontId="31" fillId="13" borderId="14" xfId="0" applyNumberFormat="1" applyFont="1" applyFill="1" applyBorder="1" applyAlignment="1">
      <alignment horizontal="center"/>
    </xf>
    <xf numFmtId="167" fontId="31" fillId="13" borderId="12" xfId="0" applyNumberFormat="1" applyFont="1" applyFill="1" applyBorder="1" applyAlignment="1">
      <alignment horizontal="center"/>
    </xf>
    <xf numFmtId="164" fontId="12" fillId="11" borderId="11" xfId="0" applyNumberFormat="1" applyFont="1" applyFill="1" applyBorder="1" applyAlignment="1" applyProtection="1">
      <alignment horizontal="center"/>
      <protection locked="0"/>
    </xf>
    <xf numFmtId="164" fontId="12" fillId="11" borderId="1" xfId="0" applyNumberFormat="1" applyFont="1" applyFill="1" applyBorder="1" applyAlignment="1" applyProtection="1">
      <alignment horizontal="center"/>
      <protection locked="0"/>
    </xf>
    <xf numFmtId="164" fontId="12" fillId="11" borderId="14" xfId="0" applyNumberFormat="1" applyFont="1" applyFill="1" applyBorder="1" applyAlignment="1" applyProtection="1">
      <alignment horizontal="center"/>
      <protection locked="0"/>
    </xf>
    <xf numFmtId="164" fontId="31" fillId="5" borderId="25" xfId="0" applyNumberFormat="1" applyFont="1" applyFill="1" applyBorder="1" applyAlignment="1">
      <alignment horizontal="center"/>
    </xf>
    <xf numFmtId="0" fontId="31" fillId="5" borderId="26" xfId="0" applyFont="1" applyFill="1" applyBorder="1" applyAlignment="1">
      <alignment horizontal="center"/>
    </xf>
    <xf numFmtId="0" fontId="31" fillId="5" borderId="27" xfId="0" applyFont="1" applyFill="1" applyBorder="1" applyAlignment="1">
      <alignment horizontal="center"/>
    </xf>
    <xf numFmtId="165" fontId="12" fillId="10" borderId="12" xfId="4" applyFont="1" applyFill="1" applyBorder="1" applyAlignment="1" applyProtection="1">
      <alignment horizontal="center" shrinkToFit="1"/>
      <protection hidden="1"/>
    </xf>
  </cellXfs>
  <cellStyles count="5">
    <cellStyle name="Hiperlink" xfId="1" builtinId="8"/>
    <cellStyle name="Moeda" xfId="2" builtinId="4"/>
    <cellStyle name="Normal" xfId="0" builtinId="0"/>
    <cellStyle name="Normal_ajuda" xfId="3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geloatonon@gmail.com" TargetMode="External"/><Relationship Id="rId1" Type="http://schemas.openxmlformats.org/officeDocument/2006/relationships/hyperlink" Target="mailto:angeloatonon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pane xSplit="12" ySplit="2" topLeftCell="M29" activePane="bottomRight" state="frozen"/>
      <selection pane="topRight" activeCell="M1" sqref="M1"/>
      <selection pane="bottomLeft" activeCell="A3" sqref="A3"/>
      <selection pane="bottomRight" sqref="A1:L1"/>
    </sheetView>
  </sheetViews>
  <sheetFormatPr defaultRowHeight="12.75" x14ac:dyDescent="0.2"/>
  <cols>
    <col min="1" max="1" width="3.85546875" customWidth="1"/>
  </cols>
  <sheetData>
    <row r="1" spans="1:12" ht="18.75" customHeight="1" x14ac:dyDescent="0.2">
      <c r="A1" s="197" t="s">
        <v>106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</row>
    <row r="2" spans="1:12" x14ac:dyDescent="0.2">
      <c r="A2" s="27"/>
      <c r="B2" s="52" t="s">
        <v>105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3.25" x14ac:dyDescent="0.2">
      <c r="A3" s="200" t="s">
        <v>46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2"/>
    </row>
    <row r="4" spans="1:12" x14ac:dyDescent="0.2">
      <c r="A4" s="28"/>
      <c r="B4" s="203" t="s">
        <v>51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12" x14ac:dyDescent="0.2">
      <c r="A5" s="28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ht="22.5" customHeight="1" x14ac:dyDescent="0.2">
      <c r="A6" s="28"/>
      <c r="B6" s="207" t="s">
        <v>50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2" ht="20.25" customHeight="1" x14ac:dyDescent="0.2">
      <c r="A7" s="28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26.25" customHeight="1" x14ac:dyDescent="0.2">
      <c r="A8" s="28"/>
      <c r="B8" s="208" t="s">
        <v>38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spans="1:12" ht="18" x14ac:dyDescent="0.2">
      <c r="A9" s="206" t="s">
        <v>69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ht="18" x14ac:dyDescent="0.2">
      <c r="A10" s="30"/>
      <c r="B10" s="209" t="s">
        <v>39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</row>
    <row r="11" spans="1:12" ht="18" x14ac:dyDescent="0.2">
      <c r="A11" s="30"/>
      <c r="B11" s="209" t="s">
        <v>47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</row>
    <row r="12" spans="1:12" ht="40.5" customHeight="1" x14ac:dyDescent="0.2">
      <c r="A12" s="29"/>
      <c r="B12" s="211" t="s">
        <v>48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</row>
    <row r="13" spans="1:12" ht="28.5" customHeight="1" x14ac:dyDescent="0.2">
      <c r="A13" s="29"/>
      <c r="B13" s="205" t="s">
        <v>49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</row>
    <row r="14" spans="1:12" ht="27.75" customHeight="1" x14ac:dyDescent="0.2">
      <c r="A14" s="29"/>
      <c r="B14" s="205" t="s">
        <v>52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6"/>
    </row>
    <row r="15" spans="1:12" ht="30" customHeight="1" x14ac:dyDescent="0.2">
      <c r="A15" s="29"/>
      <c r="B15" s="205" t="s">
        <v>53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</row>
    <row r="16" spans="1:12" ht="26.25" customHeight="1" x14ac:dyDescent="0.2">
      <c r="A16" s="29"/>
      <c r="B16" s="205" t="s">
        <v>56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</row>
    <row r="17" spans="1:12" ht="12.75" customHeight="1" x14ac:dyDescent="0.2">
      <c r="A17" s="194" t="s">
        <v>70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</row>
    <row r="18" spans="1:12" ht="26.25" hidden="1" customHeight="1" x14ac:dyDescent="0.2">
      <c r="A18" s="29"/>
      <c r="B18" s="196" t="s">
        <v>68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</row>
    <row r="19" spans="1:12" ht="26.25" hidden="1" customHeight="1" x14ac:dyDescent="0.2">
      <c r="A19" s="194" t="s">
        <v>71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</row>
    <row r="20" spans="1:12" ht="26.25" hidden="1" customHeight="1" x14ac:dyDescent="0.2">
      <c r="A20" s="50"/>
      <c r="B20" s="196" t="s">
        <v>72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</row>
    <row r="21" spans="1:12" ht="26.25" hidden="1" customHeight="1" x14ac:dyDescent="0.2">
      <c r="A21" s="194" t="s">
        <v>73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</row>
    <row r="22" spans="1:12" ht="26.25" hidden="1" customHeight="1" x14ac:dyDescent="0.2">
      <c r="A22" s="50"/>
      <c r="B22" s="196" t="s">
        <v>75</v>
      </c>
      <c r="C22" s="196"/>
      <c r="D22" s="196"/>
      <c r="E22" s="196"/>
      <c r="F22" s="196"/>
      <c r="G22" s="196"/>
      <c r="H22" s="196"/>
      <c r="I22" s="196"/>
      <c r="J22" s="196"/>
      <c r="K22" s="196"/>
      <c r="L22" s="196"/>
    </row>
    <row r="23" spans="1:12" ht="26.25" hidden="1" customHeight="1" x14ac:dyDescent="0.2">
      <c r="A23" s="194" t="s">
        <v>74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</row>
    <row r="24" spans="1:12" ht="38.25" hidden="1" customHeight="1" x14ac:dyDescent="0.2">
      <c r="A24" s="50"/>
      <c r="B24" s="196" t="s">
        <v>76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</row>
    <row r="25" spans="1:12" ht="21.75" hidden="1" customHeight="1" x14ac:dyDescent="0.2">
      <c r="A25" s="194" t="s">
        <v>77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</row>
    <row r="26" spans="1:12" ht="37.5" customHeight="1" x14ac:dyDescent="0.2">
      <c r="A26" s="50"/>
      <c r="B26" s="213" t="s">
        <v>78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</row>
    <row r="27" spans="1:12" ht="25.5" customHeight="1" x14ac:dyDescent="0.2">
      <c r="A27" s="194" t="s">
        <v>79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</row>
    <row r="28" spans="1:12" ht="27.75" customHeight="1" x14ac:dyDescent="0.2">
      <c r="A28" s="50"/>
      <c r="B28" s="196" t="s">
        <v>80</v>
      </c>
      <c r="C28" s="196"/>
      <c r="D28" s="196"/>
      <c r="E28" s="196"/>
      <c r="F28" s="196"/>
      <c r="G28" s="196"/>
      <c r="H28" s="196"/>
      <c r="I28" s="196"/>
      <c r="J28" s="196"/>
      <c r="K28" s="196"/>
      <c r="L28" s="196"/>
    </row>
    <row r="29" spans="1:12" ht="27.75" customHeight="1" x14ac:dyDescent="0.2">
      <c r="A29" s="194" t="s">
        <v>81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</row>
    <row r="30" spans="1:12" ht="27.75" customHeight="1" x14ac:dyDescent="0.2">
      <c r="A30" s="50"/>
      <c r="B30" s="195" t="s">
        <v>82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</row>
    <row r="31" spans="1:12" ht="27.75" customHeight="1" x14ac:dyDescent="0.2">
      <c r="A31" s="194" t="s">
        <v>99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</row>
    <row r="32" spans="1:12" ht="27.75" customHeight="1" x14ac:dyDescent="0.2">
      <c r="A32" s="50"/>
      <c r="B32" s="195" t="s">
        <v>100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1:12" ht="14.25" customHeight="1" x14ac:dyDescent="0.2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4.25" customHeight="1" x14ac:dyDescent="0.2">
      <c r="A34" s="194" t="s">
        <v>108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</row>
    <row r="35" spans="1:12" ht="21.75" customHeight="1" x14ac:dyDescent="0.2">
      <c r="A35" s="182"/>
      <c r="B35" s="212" t="s">
        <v>110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</row>
    <row r="36" spans="1:12" ht="18.75" customHeight="1" x14ac:dyDescent="0.2">
      <c r="A36" s="18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</row>
    <row r="37" spans="1:12" ht="14.25" customHeight="1" x14ac:dyDescent="0.2">
      <c r="A37" s="182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</row>
    <row r="38" spans="1:12" ht="15.75" x14ac:dyDescent="0.25">
      <c r="A38" s="29"/>
      <c r="B38" s="36" t="s">
        <v>40</v>
      </c>
      <c r="C38" s="37"/>
      <c r="D38" s="37"/>
      <c r="E38" s="37"/>
      <c r="F38" s="31"/>
      <c r="G38" s="31"/>
      <c r="H38" s="31"/>
      <c r="I38" s="31"/>
      <c r="J38" s="31"/>
      <c r="K38" s="31"/>
      <c r="L38" s="31"/>
    </row>
    <row r="39" spans="1:12" ht="32.25" customHeight="1" x14ac:dyDescent="0.25">
      <c r="A39" s="28"/>
      <c r="B39" s="210" t="s">
        <v>109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</row>
    <row r="40" spans="1:12" ht="15.75" x14ac:dyDescent="0.25">
      <c r="A40" s="28"/>
      <c r="B40" s="32" t="s">
        <v>41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x14ac:dyDescent="0.2">
      <c r="A41" s="28"/>
      <c r="B41" s="192" t="s">
        <v>105</v>
      </c>
      <c r="C41" s="193"/>
      <c r="D41" s="193"/>
      <c r="E41" s="193"/>
      <c r="F41" s="28"/>
      <c r="G41" s="28"/>
      <c r="H41" s="28"/>
      <c r="I41" s="28"/>
      <c r="J41" s="28"/>
      <c r="K41" s="28"/>
      <c r="L41" s="28"/>
    </row>
    <row r="42" spans="1:12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x14ac:dyDescent="0.2">
      <c r="A43" s="28"/>
      <c r="B43" s="33" t="s">
        <v>42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x14ac:dyDescent="0.2">
      <c r="A44" s="28"/>
      <c r="B44" s="33" t="s">
        <v>43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x14ac:dyDescent="0.2">
      <c r="A45" s="28"/>
      <c r="B45" s="33" t="s">
        <v>44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x14ac:dyDescent="0.2">
      <c r="A46" s="28"/>
      <c r="B46" s="34" t="s">
        <v>45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x14ac:dyDescent="0.2">
      <c r="A47" s="28"/>
      <c r="B47" s="38" t="s">
        <v>57</v>
      </c>
      <c r="C47" s="38"/>
      <c r="D47" s="38"/>
      <c r="E47" s="38"/>
      <c r="F47" s="38"/>
      <c r="G47" s="38"/>
      <c r="H47" s="38"/>
      <c r="I47" s="38"/>
      <c r="J47" s="38"/>
      <c r="K47" s="28"/>
      <c r="L47" s="28"/>
    </row>
    <row r="48" spans="1:12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2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12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</sheetData>
  <sheetProtection algorithmName="SHA-512" hashValue="BImH5MGvo75rqr2p9E6Q/3LpERqDUg+H0ldDL5nknfGT5FyYvfXZac+UCNmXEtptKfwYA9xzMMGqFphmPzsQmg==" saltValue="5dCZ5nghz0hI+5/Zqa/xeA==" spinCount="100000" sheet="1" formatCells="0" formatColumns="0" selectLockedCells="1"/>
  <mergeCells count="32">
    <mergeCell ref="B39:L39"/>
    <mergeCell ref="A17:L17"/>
    <mergeCell ref="B18:L18"/>
    <mergeCell ref="B12:L12"/>
    <mergeCell ref="B10:L10"/>
    <mergeCell ref="B35:L36"/>
    <mergeCell ref="B28:L28"/>
    <mergeCell ref="B24:L24"/>
    <mergeCell ref="A19:L19"/>
    <mergeCell ref="A23:L23"/>
    <mergeCell ref="B20:L20"/>
    <mergeCell ref="A21:L21"/>
    <mergeCell ref="B22:L22"/>
    <mergeCell ref="A25:L25"/>
    <mergeCell ref="B26:L26"/>
    <mergeCell ref="A27:L27"/>
    <mergeCell ref="A1:L1"/>
    <mergeCell ref="A3:L3"/>
    <mergeCell ref="B4:L5"/>
    <mergeCell ref="B16:L16"/>
    <mergeCell ref="A9:L9"/>
    <mergeCell ref="B13:L13"/>
    <mergeCell ref="B14:L14"/>
    <mergeCell ref="B15:L15"/>
    <mergeCell ref="B6:L7"/>
    <mergeCell ref="B8:L8"/>
    <mergeCell ref="B11:L11"/>
    <mergeCell ref="A34:L34"/>
    <mergeCell ref="A31:L31"/>
    <mergeCell ref="B32:L32"/>
    <mergeCell ref="A29:L29"/>
    <mergeCell ref="B30:L30"/>
  </mergeCells>
  <phoneticPr fontId="14" type="noConversion"/>
  <hyperlinks>
    <hyperlink ref="B2" r:id="rId1"/>
    <hyperlink ref="B41" r:id="rId2"/>
  </hyperlinks>
  <pageMargins left="0.78740157499999996" right="0.78740157499999996" top="0.984251969" bottom="0.984251969" header="0.49212598499999999" footer="0.49212598499999999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B4" sqref="B4"/>
    </sheetView>
  </sheetViews>
  <sheetFormatPr defaultRowHeight="12.75" x14ac:dyDescent="0.2"/>
  <cols>
    <col min="1" max="1" width="13.85546875" customWidth="1"/>
    <col min="2" max="2" width="15" bestFit="1" customWidth="1"/>
    <col min="3" max="3" width="10.28515625" customWidth="1"/>
    <col min="4" max="4" width="15.7109375" customWidth="1"/>
    <col min="5" max="5" width="11.5703125" customWidth="1"/>
    <col min="6" max="6" width="12.42578125" customWidth="1"/>
    <col min="7" max="7" width="11.7109375" customWidth="1"/>
    <col min="8" max="8" width="12.7109375" customWidth="1"/>
  </cols>
  <sheetData>
    <row r="2" spans="1:8" x14ac:dyDescent="0.2">
      <c r="C2" t="s">
        <v>63</v>
      </c>
      <c r="D2" t="s">
        <v>64</v>
      </c>
      <c r="E2" s="39" t="s">
        <v>61</v>
      </c>
      <c r="F2" s="39" t="s">
        <v>62</v>
      </c>
      <c r="G2" s="39" t="s">
        <v>15</v>
      </c>
    </row>
    <row r="3" spans="1:8" x14ac:dyDescent="0.2">
      <c r="C3" s="42">
        <v>1.4999999999999999E-2</v>
      </c>
      <c r="D3" s="44">
        <v>4.65E-2</v>
      </c>
      <c r="E3" s="43">
        <v>6.4999999999999997E-3</v>
      </c>
      <c r="F3" s="43">
        <v>0.03</v>
      </c>
      <c r="G3" s="43">
        <v>0.01</v>
      </c>
    </row>
    <row r="4" spans="1:8" x14ac:dyDescent="0.2">
      <c r="A4" t="s">
        <v>65</v>
      </c>
      <c r="B4" s="40">
        <v>51325.5</v>
      </c>
      <c r="C4" s="41">
        <f>B4*C3</f>
        <v>769.88</v>
      </c>
      <c r="D4" s="45">
        <f>B4*D3</f>
        <v>2386.64</v>
      </c>
      <c r="E4" s="41">
        <f>D4-F4-G4</f>
        <v>333.61</v>
      </c>
      <c r="F4" s="41">
        <f>B4*F3</f>
        <v>1539.77</v>
      </c>
      <c r="G4" s="41">
        <f>B4*G3</f>
        <v>513.26</v>
      </c>
      <c r="H4" s="41">
        <f>SUM(E4:G4)</f>
        <v>2386.64</v>
      </c>
    </row>
    <row r="7" spans="1:8" x14ac:dyDescent="0.2">
      <c r="E7" s="46"/>
      <c r="F7" s="46"/>
      <c r="G7" s="46"/>
    </row>
    <row r="8" spans="1:8" x14ac:dyDescent="0.2">
      <c r="E8" s="41"/>
      <c r="F8" s="41"/>
      <c r="G8" s="41"/>
      <c r="H8" s="41"/>
    </row>
  </sheetData>
  <phoneticPr fontId="1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opLeftCell="A31" zoomScaleNormal="100" zoomScaleSheetLayoutView="100" workbookViewId="0">
      <selection activeCell="E4" sqref="E4:K4"/>
    </sheetView>
  </sheetViews>
  <sheetFormatPr defaultRowHeight="12.75" x14ac:dyDescent="0.2"/>
  <cols>
    <col min="1" max="1" width="1.5703125" customWidth="1"/>
    <col min="2" max="2" width="10" customWidth="1"/>
    <col min="3" max="3" width="4.28515625" customWidth="1"/>
    <col min="4" max="4" width="13.28515625" customWidth="1"/>
    <col min="5" max="5" width="4.7109375" customWidth="1"/>
    <col min="6" max="7" width="5.7109375" hidden="1" customWidth="1"/>
    <col min="8" max="8" width="5.5703125" hidden="1" customWidth="1"/>
    <col min="9" max="9" width="2.28515625" customWidth="1"/>
    <col min="10" max="10" width="5.42578125" customWidth="1"/>
    <col min="11" max="11" width="7" customWidth="1"/>
    <col min="12" max="12" width="16.140625" customWidth="1"/>
    <col min="13" max="13" width="12.7109375" customWidth="1"/>
    <col min="14" max="14" width="2.28515625" customWidth="1"/>
    <col min="15" max="15" width="1.140625" customWidth="1"/>
    <col min="16" max="16" width="1.5703125" customWidth="1"/>
    <col min="17" max="17" width="13.140625" customWidth="1"/>
    <col min="18" max="18" width="6.28515625" customWidth="1"/>
    <col min="19" max="19" width="8.140625" customWidth="1"/>
    <col min="20" max="20" width="13" customWidth="1"/>
    <col min="21" max="21" width="3.5703125" customWidth="1"/>
    <col min="22" max="22" width="2.42578125" customWidth="1"/>
    <col min="23" max="23" width="5.85546875" customWidth="1"/>
    <col min="24" max="24" width="6.140625" customWidth="1"/>
    <col min="25" max="25" width="16.42578125" customWidth="1"/>
    <col min="26" max="26" width="13" customWidth="1"/>
    <col min="27" max="27" width="1.5703125" customWidth="1"/>
    <col min="29" max="29" width="4.28515625" customWidth="1"/>
    <col min="30" max="30" width="11.7109375" customWidth="1"/>
    <col min="31" max="31" width="8.85546875" customWidth="1"/>
    <col min="32" max="32" width="11.42578125" hidden="1" customWidth="1"/>
  </cols>
  <sheetData>
    <row r="1" spans="1:30" ht="3.75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9"/>
    </row>
    <row r="2" spans="1:30" ht="14.25" customHeight="1" x14ac:dyDescent="0.4">
      <c r="A2" s="10" t="s">
        <v>2</v>
      </c>
      <c r="B2" s="319" t="s">
        <v>11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1"/>
      <c r="N2" s="58"/>
      <c r="O2" s="59"/>
      <c r="P2" s="60" t="s">
        <v>2</v>
      </c>
      <c r="Q2" s="319" t="s">
        <v>11</v>
      </c>
      <c r="R2" s="320"/>
      <c r="S2" s="320"/>
      <c r="T2" s="320"/>
      <c r="U2" s="320"/>
      <c r="V2" s="320"/>
      <c r="W2" s="320"/>
      <c r="X2" s="320"/>
      <c r="Y2" s="320"/>
      <c r="Z2" s="321"/>
      <c r="AA2" s="11"/>
    </row>
    <row r="3" spans="1:30" s="1" customFormat="1" ht="13.5" customHeight="1" x14ac:dyDescent="0.2">
      <c r="A3" s="12"/>
      <c r="B3" s="286" t="s">
        <v>7</v>
      </c>
      <c r="C3" s="287"/>
      <c r="D3" s="288" t="s">
        <v>92</v>
      </c>
      <c r="E3" s="289"/>
      <c r="F3" s="289"/>
      <c r="G3" s="289"/>
      <c r="H3" s="289"/>
      <c r="I3" s="289"/>
      <c r="J3" s="290"/>
      <c r="K3" s="290"/>
      <c r="L3" s="290"/>
      <c r="M3" s="291"/>
      <c r="N3" s="54"/>
      <c r="O3" s="55"/>
      <c r="P3" s="56"/>
      <c r="Q3" s="286" t="s">
        <v>7</v>
      </c>
      <c r="R3" s="343"/>
      <c r="S3" s="156"/>
      <c r="T3" s="344" t="str">
        <f>IF(D3=0," ",IF(D3&gt;0,D3))</f>
        <v>DISK AUTOMÓVEIS LTDA</v>
      </c>
      <c r="U3" s="344"/>
      <c r="V3" s="344"/>
      <c r="W3" s="345"/>
      <c r="X3" s="345"/>
      <c r="Y3" s="345"/>
      <c r="Z3" s="346"/>
      <c r="AA3" s="11"/>
    </row>
    <row r="4" spans="1:30" ht="14.25" customHeight="1" x14ac:dyDescent="0.25">
      <c r="A4" s="13"/>
      <c r="B4" s="316" t="s">
        <v>12</v>
      </c>
      <c r="C4" s="317"/>
      <c r="D4" s="318"/>
      <c r="E4" s="309">
        <v>43466</v>
      </c>
      <c r="F4" s="310"/>
      <c r="G4" s="310"/>
      <c r="H4" s="310"/>
      <c r="I4" s="310"/>
      <c r="J4" s="310"/>
      <c r="K4" s="311"/>
      <c r="L4" s="314" t="s">
        <v>19</v>
      </c>
      <c r="M4" s="315"/>
      <c r="N4" s="54"/>
      <c r="O4" s="57"/>
      <c r="P4" s="56"/>
      <c r="Q4" s="347" t="s">
        <v>12</v>
      </c>
      <c r="R4" s="347"/>
      <c r="S4" s="347"/>
      <c r="T4" s="347"/>
      <c r="U4" s="348">
        <f>E4+31</f>
        <v>43497</v>
      </c>
      <c r="V4" s="348"/>
      <c r="W4" s="348"/>
      <c r="X4" s="348"/>
      <c r="Y4" s="314" t="s">
        <v>34</v>
      </c>
      <c r="Z4" s="315"/>
      <c r="AA4" s="11"/>
    </row>
    <row r="5" spans="1:30" ht="5.25" customHeight="1" x14ac:dyDescent="0.35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11"/>
      <c r="P5" s="13"/>
      <c r="Q5" s="3"/>
      <c r="R5" s="3"/>
      <c r="S5" s="3"/>
      <c r="T5" s="3"/>
      <c r="U5" s="3"/>
      <c r="V5" s="3"/>
      <c r="W5" s="3"/>
      <c r="X5" s="3"/>
      <c r="Y5" s="3"/>
      <c r="Z5" s="2"/>
      <c r="AA5" s="11"/>
    </row>
    <row r="6" spans="1:30" ht="12.75" customHeight="1" x14ac:dyDescent="0.2">
      <c r="A6" s="12"/>
      <c r="B6" s="218" t="s">
        <v>14</v>
      </c>
      <c r="C6" s="219"/>
      <c r="D6" s="219"/>
      <c r="E6" s="219"/>
      <c r="F6" s="219"/>
      <c r="G6" s="219"/>
      <c r="H6" s="219"/>
      <c r="I6" s="219"/>
      <c r="J6" s="219"/>
      <c r="K6" s="220"/>
      <c r="L6" s="61">
        <v>0</v>
      </c>
      <c r="M6" s="283" t="s">
        <v>17</v>
      </c>
      <c r="N6" s="11"/>
      <c r="P6" s="53"/>
      <c r="Q6" s="306" t="s">
        <v>14</v>
      </c>
      <c r="R6" s="307"/>
      <c r="S6" s="307"/>
      <c r="T6" s="307"/>
      <c r="U6" s="307"/>
      <c r="V6" s="307"/>
      <c r="W6" s="307"/>
      <c r="X6" s="308"/>
      <c r="Y6" s="61">
        <v>0</v>
      </c>
      <c r="Z6" s="283" t="s">
        <v>17</v>
      </c>
      <c r="AA6" s="11"/>
      <c r="AD6" s="18">
        <v>43466</v>
      </c>
    </row>
    <row r="7" spans="1:30" x14ac:dyDescent="0.2">
      <c r="A7" s="12"/>
      <c r="B7" s="218" t="s">
        <v>8</v>
      </c>
      <c r="C7" s="219"/>
      <c r="D7" s="219"/>
      <c r="E7" s="219"/>
      <c r="F7" s="219"/>
      <c r="G7" s="219"/>
      <c r="H7" s="219"/>
      <c r="I7" s="219"/>
      <c r="J7" s="219"/>
      <c r="K7" s="220"/>
      <c r="L7" s="61">
        <v>0</v>
      </c>
      <c r="M7" s="312"/>
      <c r="N7" s="11"/>
      <c r="P7" s="53"/>
      <c r="Q7" s="306" t="s">
        <v>8</v>
      </c>
      <c r="R7" s="307"/>
      <c r="S7" s="307"/>
      <c r="T7" s="307"/>
      <c r="U7" s="307"/>
      <c r="V7" s="307"/>
      <c r="W7" s="307"/>
      <c r="X7" s="308"/>
      <c r="Y7" s="61">
        <v>0</v>
      </c>
      <c r="Z7" s="284"/>
      <c r="AA7" s="11"/>
      <c r="AD7" s="17">
        <v>43556</v>
      </c>
    </row>
    <row r="8" spans="1:30" x14ac:dyDescent="0.2">
      <c r="A8" s="12"/>
      <c r="B8" s="218" t="s">
        <v>0</v>
      </c>
      <c r="C8" s="219"/>
      <c r="D8" s="219"/>
      <c r="E8" s="219"/>
      <c r="F8" s="219"/>
      <c r="G8" s="219"/>
      <c r="H8" s="219"/>
      <c r="I8" s="219"/>
      <c r="J8" s="219"/>
      <c r="K8" s="220"/>
      <c r="L8" s="61">
        <v>0</v>
      </c>
      <c r="M8" s="312"/>
      <c r="N8" s="11"/>
      <c r="P8" s="53"/>
      <c r="Q8" s="306" t="s">
        <v>0</v>
      </c>
      <c r="R8" s="307"/>
      <c r="S8" s="307"/>
      <c r="T8" s="307"/>
      <c r="U8" s="307"/>
      <c r="V8" s="307"/>
      <c r="W8" s="307"/>
      <c r="X8" s="308"/>
      <c r="Y8" s="61">
        <v>0</v>
      </c>
      <c r="Z8" s="284"/>
      <c r="AA8" s="11"/>
      <c r="AD8" s="18">
        <v>43647</v>
      </c>
    </row>
    <row r="9" spans="1:30" x14ac:dyDescent="0.2">
      <c r="A9" s="12"/>
      <c r="B9" s="218" t="s">
        <v>9</v>
      </c>
      <c r="C9" s="219"/>
      <c r="D9" s="219"/>
      <c r="E9" s="219"/>
      <c r="F9" s="219"/>
      <c r="G9" s="219"/>
      <c r="H9" s="219"/>
      <c r="I9" s="219"/>
      <c r="J9" s="219"/>
      <c r="K9" s="220"/>
      <c r="L9" s="61">
        <v>0</v>
      </c>
      <c r="M9" s="312"/>
      <c r="N9" s="11"/>
      <c r="P9" s="53"/>
      <c r="Q9" s="306" t="s">
        <v>9</v>
      </c>
      <c r="R9" s="307"/>
      <c r="S9" s="307"/>
      <c r="T9" s="307"/>
      <c r="U9" s="307"/>
      <c r="V9" s="307"/>
      <c r="W9" s="307"/>
      <c r="X9" s="308"/>
      <c r="Y9" s="61">
        <v>0</v>
      </c>
      <c r="Z9" s="284"/>
      <c r="AA9" s="11"/>
      <c r="AD9" s="17">
        <v>43739</v>
      </c>
    </row>
    <row r="10" spans="1:30" x14ac:dyDescent="0.2">
      <c r="A10" s="12"/>
      <c r="B10" s="218" t="s">
        <v>10</v>
      </c>
      <c r="C10" s="219"/>
      <c r="D10" s="219"/>
      <c r="E10" s="219"/>
      <c r="F10" s="219"/>
      <c r="G10" s="219"/>
      <c r="H10" s="219"/>
      <c r="I10" s="219"/>
      <c r="J10" s="219"/>
      <c r="K10" s="220"/>
      <c r="L10" s="61">
        <v>0</v>
      </c>
      <c r="M10" s="312"/>
      <c r="N10" s="11"/>
      <c r="P10" s="53"/>
      <c r="Q10" s="331" t="s">
        <v>10</v>
      </c>
      <c r="R10" s="332"/>
      <c r="S10" s="332"/>
      <c r="T10" s="332"/>
      <c r="U10" s="332"/>
      <c r="V10" s="332"/>
      <c r="W10" s="332"/>
      <c r="X10" s="333"/>
      <c r="Y10" s="61">
        <v>0</v>
      </c>
      <c r="Z10" s="284"/>
      <c r="AA10" s="11"/>
      <c r="AD10" s="18">
        <v>43831</v>
      </c>
    </row>
    <row r="11" spans="1:30" ht="14.25" customHeight="1" x14ac:dyDescent="0.2">
      <c r="A11" s="12"/>
      <c r="B11" s="216" t="s">
        <v>37</v>
      </c>
      <c r="C11" s="217"/>
      <c r="D11" s="217"/>
      <c r="E11" s="217"/>
      <c r="F11" s="217"/>
      <c r="G11" s="217"/>
      <c r="H11" s="217"/>
      <c r="I11" s="217"/>
      <c r="J11" s="217"/>
      <c r="K11" s="62">
        <v>0.16</v>
      </c>
      <c r="L11" s="63">
        <v>0</v>
      </c>
      <c r="M11" s="312"/>
      <c r="N11" s="11"/>
      <c r="P11" s="53"/>
      <c r="Q11" s="349" t="s">
        <v>36</v>
      </c>
      <c r="R11" s="350"/>
      <c r="S11" s="350"/>
      <c r="T11" s="350"/>
      <c r="U11" s="350"/>
      <c r="V11" s="350"/>
      <c r="W11" s="350"/>
      <c r="X11" s="64">
        <f>K11</f>
        <v>0.16</v>
      </c>
      <c r="Y11" s="166">
        <v>0</v>
      </c>
      <c r="Z11" s="284"/>
      <c r="AA11" s="11"/>
      <c r="AD11" s="17">
        <v>43922</v>
      </c>
    </row>
    <row r="12" spans="1:30" ht="14.25" customHeight="1" x14ac:dyDescent="0.2">
      <c r="A12" s="12"/>
      <c r="B12" s="216" t="s">
        <v>36</v>
      </c>
      <c r="C12" s="217"/>
      <c r="D12" s="217"/>
      <c r="E12" s="217"/>
      <c r="F12" s="217"/>
      <c r="G12" s="217"/>
      <c r="H12" s="217"/>
      <c r="I12" s="217"/>
      <c r="J12" s="217"/>
      <c r="K12" s="62">
        <v>0.32</v>
      </c>
      <c r="L12" s="63">
        <v>0</v>
      </c>
      <c r="M12" s="312"/>
      <c r="N12" s="11"/>
      <c r="P12" s="53"/>
      <c r="Q12" s="304" t="s">
        <v>36</v>
      </c>
      <c r="R12" s="305"/>
      <c r="S12" s="305"/>
      <c r="T12" s="305"/>
      <c r="U12" s="305"/>
      <c r="V12" s="305"/>
      <c r="W12" s="305"/>
      <c r="X12" s="65">
        <f>K12</f>
        <v>0.32</v>
      </c>
      <c r="Y12" s="166">
        <v>0</v>
      </c>
      <c r="Z12" s="284"/>
      <c r="AA12" s="11"/>
      <c r="AD12" s="18">
        <v>44013</v>
      </c>
    </row>
    <row r="13" spans="1:30" x14ac:dyDescent="0.2">
      <c r="A13" s="12"/>
      <c r="B13" s="218" t="s">
        <v>3</v>
      </c>
      <c r="C13" s="219"/>
      <c r="D13" s="219"/>
      <c r="E13" s="219"/>
      <c r="F13" s="219"/>
      <c r="G13" s="219"/>
      <c r="H13" s="219"/>
      <c r="I13" s="219"/>
      <c r="J13" s="219"/>
      <c r="K13" s="220"/>
      <c r="L13" s="61">
        <v>0</v>
      </c>
      <c r="M13" s="312"/>
      <c r="N13" s="11"/>
      <c r="P13" s="53"/>
      <c r="Q13" s="328" t="s">
        <v>3</v>
      </c>
      <c r="R13" s="329"/>
      <c r="S13" s="329"/>
      <c r="T13" s="329"/>
      <c r="U13" s="329"/>
      <c r="V13" s="329"/>
      <c r="W13" s="329"/>
      <c r="X13" s="330"/>
      <c r="Y13" s="61">
        <v>0</v>
      </c>
      <c r="Z13" s="284"/>
      <c r="AA13" s="11"/>
      <c r="AD13" s="17">
        <v>44105</v>
      </c>
    </row>
    <row r="14" spans="1:30" x14ac:dyDescent="0.2">
      <c r="A14" s="12"/>
      <c r="B14" s="218" t="s">
        <v>4</v>
      </c>
      <c r="C14" s="219"/>
      <c r="D14" s="219"/>
      <c r="E14" s="219"/>
      <c r="F14" s="219"/>
      <c r="G14" s="219"/>
      <c r="H14" s="219"/>
      <c r="I14" s="219"/>
      <c r="J14" s="219"/>
      <c r="K14" s="220"/>
      <c r="L14" s="61">
        <v>0</v>
      </c>
      <c r="M14" s="313"/>
      <c r="N14" s="11"/>
      <c r="P14" s="53"/>
      <c r="Q14" s="306" t="s">
        <v>4</v>
      </c>
      <c r="R14" s="307"/>
      <c r="S14" s="307"/>
      <c r="T14" s="307"/>
      <c r="U14" s="307"/>
      <c r="V14" s="307"/>
      <c r="W14" s="307"/>
      <c r="X14" s="308"/>
      <c r="Y14" s="61">
        <v>0</v>
      </c>
      <c r="Z14" s="285"/>
      <c r="AA14" s="11"/>
      <c r="AD14" s="18">
        <v>44197</v>
      </c>
    </row>
    <row r="15" spans="1:30" ht="3" customHeight="1" x14ac:dyDescent="0.25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6"/>
      <c r="N15" s="11"/>
      <c r="P15" s="12"/>
      <c r="Q15" s="4"/>
      <c r="R15" s="4"/>
      <c r="S15" s="4"/>
      <c r="T15" s="4"/>
      <c r="U15" s="4"/>
      <c r="V15" s="4"/>
      <c r="W15" s="4"/>
      <c r="X15" s="4"/>
      <c r="Y15" s="5"/>
      <c r="Z15" s="6"/>
      <c r="AA15" s="11"/>
      <c r="AD15" s="17">
        <v>44287</v>
      </c>
    </row>
    <row r="16" spans="1:30" x14ac:dyDescent="0.2">
      <c r="A16" s="12"/>
      <c r="B16" s="246" t="s">
        <v>5</v>
      </c>
      <c r="C16" s="248"/>
      <c r="D16" s="246" t="s">
        <v>1</v>
      </c>
      <c r="E16" s="247"/>
      <c r="F16" s="247"/>
      <c r="G16" s="247"/>
      <c r="H16" s="247"/>
      <c r="I16" s="247"/>
      <c r="J16" s="248"/>
      <c r="K16" s="66" t="s">
        <v>6</v>
      </c>
      <c r="L16" s="67" t="s">
        <v>18</v>
      </c>
      <c r="M16" s="68" t="s">
        <v>16</v>
      </c>
      <c r="N16" s="69"/>
      <c r="O16" s="70"/>
      <c r="P16" s="71"/>
      <c r="Q16" s="377" t="s">
        <v>5</v>
      </c>
      <c r="R16" s="253"/>
      <c r="S16" s="254"/>
      <c r="T16" s="246" t="s">
        <v>1</v>
      </c>
      <c r="U16" s="247"/>
      <c r="V16" s="247"/>
      <c r="W16" s="248"/>
      <c r="X16" s="66" t="s">
        <v>6</v>
      </c>
      <c r="Y16" s="67" t="s">
        <v>18</v>
      </c>
      <c r="Z16" s="72" t="s">
        <v>16</v>
      </c>
      <c r="AA16" s="11"/>
      <c r="AD16" s="18">
        <v>44378</v>
      </c>
    </row>
    <row r="17" spans="1:30" ht="14.45" customHeight="1" x14ac:dyDescent="0.2">
      <c r="A17" s="12"/>
      <c r="B17" s="265" t="s">
        <v>87</v>
      </c>
      <c r="C17" s="266"/>
      <c r="D17" s="267"/>
      <c r="E17" s="278">
        <f>(L6+L8+L9+L10+L11+L12+L14)-(L7)</f>
        <v>0</v>
      </c>
      <c r="F17" s="279"/>
      <c r="G17" s="279"/>
      <c r="H17" s="279"/>
      <c r="I17" s="279"/>
      <c r="J17" s="280"/>
      <c r="K17" s="73">
        <v>6.4999999999999997E-3</v>
      </c>
      <c r="L17" s="74">
        <f>E17*K17</f>
        <v>0</v>
      </c>
      <c r="M17" s="302">
        <v>8109</v>
      </c>
      <c r="N17" s="69"/>
      <c r="O17" s="70"/>
      <c r="P17" s="71"/>
      <c r="Q17" s="295" t="s">
        <v>87</v>
      </c>
      <c r="R17" s="296"/>
      <c r="S17" s="296"/>
      <c r="T17" s="297"/>
      <c r="U17" s="259">
        <f>(Y6+Y8+Y9+Y10+Y11+Y12+Y14)-(Y7)</f>
        <v>0</v>
      </c>
      <c r="V17" s="260"/>
      <c r="W17" s="261"/>
      <c r="X17" s="76">
        <f t="shared" ref="X17:X24" si="0">K17</f>
        <v>6.4999999999999997E-3</v>
      </c>
      <c r="Y17" s="77">
        <f t="shared" ref="Y17:Y24" si="1">U17*X17</f>
        <v>0</v>
      </c>
      <c r="Z17" s="300">
        <f>M17</f>
        <v>8109</v>
      </c>
      <c r="AA17" s="11"/>
      <c r="AD17" s="17">
        <v>44470</v>
      </c>
    </row>
    <row r="18" spans="1:30" ht="14.45" customHeight="1" x14ac:dyDescent="0.2">
      <c r="A18" s="12"/>
      <c r="B18" s="262" t="s">
        <v>84</v>
      </c>
      <c r="C18" s="263"/>
      <c r="D18" s="152">
        <v>0</v>
      </c>
      <c r="E18" s="263" t="s">
        <v>85</v>
      </c>
      <c r="F18" s="263"/>
      <c r="G18" s="263"/>
      <c r="H18" s="263"/>
      <c r="I18" s="263"/>
      <c r="J18" s="263"/>
      <c r="K18" s="264"/>
      <c r="L18" s="139">
        <f>L17-D18</f>
        <v>0</v>
      </c>
      <c r="M18" s="303"/>
      <c r="N18" s="69"/>
      <c r="O18" s="70"/>
      <c r="P18" s="71"/>
      <c r="Q18" s="262" t="s">
        <v>84</v>
      </c>
      <c r="R18" s="263"/>
      <c r="S18" s="264"/>
      <c r="T18" s="152">
        <v>0</v>
      </c>
      <c r="U18" s="334" t="s">
        <v>85</v>
      </c>
      <c r="V18" s="335"/>
      <c r="W18" s="335"/>
      <c r="X18" s="336"/>
      <c r="Y18" s="140">
        <f>Y17-T18</f>
        <v>0</v>
      </c>
      <c r="Z18" s="301"/>
      <c r="AA18" s="11"/>
      <c r="AD18" s="18">
        <v>44562</v>
      </c>
    </row>
    <row r="19" spans="1:30" ht="14.45" customHeight="1" x14ac:dyDescent="0.2">
      <c r="A19" s="12"/>
      <c r="B19" s="265" t="s">
        <v>86</v>
      </c>
      <c r="C19" s="266"/>
      <c r="D19" s="267"/>
      <c r="E19" s="278">
        <f>(L6+L8+L9+L10+L11+L12+L14)-(L7)</f>
        <v>0</v>
      </c>
      <c r="F19" s="279"/>
      <c r="G19" s="279"/>
      <c r="H19" s="279"/>
      <c r="I19" s="279"/>
      <c r="J19" s="280"/>
      <c r="K19" s="73">
        <v>0.03</v>
      </c>
      <c r="L19" s="74">
        <f>E19*K19</f>
        <v>0</v>
      </c>
      <c r="M19" s="302">
        <v>2172</v>
      </c>
      <c r="N19" s="69"/>
      <c r="O19" s="70"/>
      <c r="P19" s="71"/>
      <c r="Q19" s="322" t="s">
        <v>86</v>
      </c>
      <c r="R19" s="323"/>
      <c r="S19" s="323"/>
      <c r="T19" s="324"/>
      <c r="U19" s="259">
        <f>(Y6+Y8+Y9+Y10+Y11+Y12+Y14)-(Y7)</f>
        <v>0</v>
      </c>
      <c r="V19" s="260"/>
      <c r="W19" s="261"/>
      <c r="X19" s="76">
        <f t="shared" si="0"/>
        <v>0.03</v>
      </c>
      <c r="Y19" s="77">
        <f t="shared" si="1"/>
        <v>0</v>
      </c>
      <c r="Z19" s="300">
        <f>M19</f>
        <v>2172</v>
      </c>
      <c r="AA19" s="11"/>
      <c r="AD19" s="17">
        <v>44652</v>
      </c>
    </row>
    <row r="20" spans="1:30" ht="14.45" customHeight="1" x14ac:dyDescent="0.2">
      <c r="A20" s="12"/>
      <c r="B20" s="262" t="s">
        <v>88</v>
      </c>
      <c r="C20" s="263"/>
      <c r="D20" s="152">
        <v>0</v>
      </c>
      <c r="E20" s="263" t="s">
        <v>85</v>
      </c>
      <c r="F20" s="263"/>
      <c r="G20" s="263"/>
      <c r="H20" s="263"/>
      <c r="I20" s="263"/>
      <c r="J20" s="263"/>
      <c r="K20" s="264"/>
      <c r="L20" s="139">
        <f>L19-D20</f>
        <v>0</v>
      </c>
      <c r="M20" s="303"/>
      <c r="N20" s="69"/>
      <c r="O20" s="70"/>
      <c r="P20" s="71"/>
      <c r="Q20" s="262" t="s">
        <v>88</v>
      </c>
      <c r="R20" s="263"/>
      <c r="S20" s="264"/>
      <c r="T20" s="152">
        <v>0</v>
      </c>
      <c r="U20" s="334" t="s">
        <v>85</v>
      </c>
      <c r="V20" s="335"/>
      <c r="W20" s="335"/>
      <c r="X20" s="336"/>
      <c r="Y20" s="140">
        <f>Y19-T20</f>
        <v>0</v>
      </c>
      <c r="Z20" s="301"/>
      <c r="AA20" s="11"/>
      <c r="AD20" s="18">
        <v>44743</v>
      </c>
    </row>
    <row r="21" spans="1:30" ht="14.45" customHeight="1" x14ac:dyDescent="0.2">
      <c r="A21" s="12"/>
      <c r="B21" s="337" t="s">
        <v>94</v>
      </c>
      <c r="C21" s="338"/>
      <c r="D21" s="78">
        <f>L6-L7</f>
        <v>0</v>
      </c>
      <c r="E21" s="79">
        <v>0.08</v>
      </c>
      <c r="F21" s="19">
        <f>(D21*E21)</f>
        <v>0</v>
      </c>
      <c r="G21" s="19">
        <f>(U21*E21)</f>
        <v>0</v>
      </c>
      <c r="H21" s="19">
        <f>SUM(E54*E21)</f>
        <v>0</v>
      </c>
      <c r="I21" s="80" t="s">
        <v>13</v>
      </c>
      <c r="J21" s="81">
        <v>0.15</v>
      </c>
      <c r="K21" s="82">
        <f>E21*J21</f>
        <v>1.2E-2</v>
      </c>
      <c r="L21" s="83">
        <f>D21*K21</f>
        <v>0</v>
      </c>
      <c r="M21" s="292"/>
      <c r="N21" s="69"/>
      <c r="O21" s="70"/>
      <c r="P21" s="71"/>
      <c r="Q21" s="268" t="s">
        <v>93</v>
      </c>
      <c r="R21" s="269"/>
      <c r="S21" s="269"/>
      <c r="T21" s="270"/>
      <c r="U21" s="325">
        <f>$Y$6-$Y$7</f>
        <v>0</v>
      </c>
      <c r="V21" s="326"/>
      <c r="W21" s="327"/>
      <c r="X21" s="84">
        <f t="shared" si="0"/>
        <v>1.2E-2</v>
      </c>
      <c r="Y21" s="85">
        <f t="shared" si="1"/>
        <v>0</v>
      </c>
      <c r="Z21" s="353">
        <f>M25</f>
        <v>2089</v>
      </c>
      <c r="AA21" s="11"/>
      <c r="AD21" s="17">
        <v>44835</v>
      </c>
    </row>
    <row r="22" spans="1:30" ht="14.45" customHeight="1" x14ac:dyDescent="0.2">
      <c r="A22" s="12"/>
      <c r="B22" s="339"/>
      <c r="C22" s="340"/>
      <c r="D22" s="86">
        <f>L11</f>
        <v>0</v>
      </c>
      <c r="E22" s="87">
        <f>K11</f>
        <v>0.16</v>
      </c>
      <c r="F22" s="19">
        <f>(D22*E22)</f>
        <v>0</v>
      </c>
      <c r="G22" s="19">
        <f>(U22*E22)</f>
        <v>0</v>
      </c>
      <c r="H22" s="19">
        <f>(E55*E22)</f>
        <v>0</v>
      </c>
      <c r="I22" s="88" t="s">
        <v>13</v>
      </c>
      <c r="J22" s="89">
        <v>0.15</v>
      </c>
      <c r="K22" s="82">
        <f>E22*J22</f>
        <v>2.4E-2</v>
      </c>
      <c r="L22" s="83">
        <f>D22*K22</f>
        <v>0</v>
      </c>
      <c r="M22" s="293"/>
      <c r="N22" s="69"/>
      <c r="O22" s="70"/>
      <c r="P22" s="71"/>
      <c r="Q22" s="271"/>
      <c r="R22" s="272"/>
      <c r="S22" s="272"/>
      <c r="T22" s="273"/>
      <c r="U22" s="259">
        <f>$Y$11</f>
        <v>0</v>
      </c>
      <c r="V22" s="260"/>
      <c r="W22" s="261"/>
      <c r="X22" s="90">
        <f t="shared" si="0"/>
        <v>2.4E-2</v>
      </c>
      <c r="Y22" s="85">
        <f t="shared" si="1"/>
        <v>0</v>
      </c>
      <c r="Z22" s="354"/>
      <c r="AA22" s="11"/>
      <c r="AD22" s="18">
        <v>44927</v>
      </c>
    </row>
    <row r="23" spans="1:30" ht="14.45" customHeight="1" x14ac:dyDescent="0.2">
      <c r="A23" s="12"/>
      <c r="B23" s="339"/>
      <c r="C23" s="340"/>
      <c r="D23" s="91">
        <f>L12</f>
        <v>0</v>
      </c>
      <c r="E23" s="92">
        <f>K12</f>
        <v>0.32</v>
      </c>
      <c r="F23" s="19">
        <f>(D23*E23)</f>
        <v>0</v>
      </c>
      <c r="G23" s="19">
        <f>(U23*E23)</f>
        <v>0</v>
      </c>
      <c r="H23" s="19">
        <f>(E56*E23)</f>
        <v>0</v>
      </c>
      <c r="I23" s="93" t="s">
        <v>13</v>
      </c>
      <c r="J23" s="94">
        <v>0.15</v>
      </c>
      <c r="K23" s="82">
        <f>E23*J23</f>
        <v>4.8000000000000001E-2</v>
      </c>
      <c r="L23" s="83">
        <f>D23*K23</f>
        <v>0</v>
      </c>
      <c r="M23" s="293"/>
      <c r="N23" s="69"/>
      <c r="O23" s="70"/>
      <c r="P23" s="71"/>
      <c r="Q23" s="271"/>
      <c r="R23" s="272"/>
      <c r="S23" s="272"/>
      <c r="T23" s="273"/>
      <c r="U23" s="259">
        <f>$Y$12</f>
        <v>0</v>
      </c>
      <c r="V23" s="260"/>
      <c r="W23" s="261"/>
      <c r="X23" s="90">
        <f t="shared" si="0"/>
        <v>4.8000000000000001E-2</v>
      </c>
      <c r="Y23" s="85">
        <f t="shared" si="1"/>
        <v>0</v>
      </c>
      <c r="Z23" s="354"/>
      <c r="AA23" s="11"/>
      <c r="AD23" s="17">
        <v>45017</v>
      </c>
    </row>
    <row r="24" spans="1:30" ht="14.45" customHeight="1" x14ac:dyDescent="0.2">
      <c r="A24" s="12"/>
      <c r="B24" s="341"/>
      <c r="C24" s="342"/>
      <c r="D24" s="95">
        <f>L8+L9+L10+L13+L14</f>
        <v>0</v>
      </c>
      <c r="E24" s="279"/>
      <c r="F24" s="279"/>
      <c r="G24" s="279"/>
      <c r="H24" s="279"/>
      <c r="I24" s="279"/>
      <c r="J24" s="280"/>
      <c r="K24" s="96">
        <v>0.15</v>
      </c>
      <c r="L24" s="83">
        <f>D24*K24</f>
        <v>0</v>
      </c>
      <c r="M24" s="294"/>
      <c r="N24" s="69"/>
      <c r="O24" s="70"/>
      <c r="P24" s="71"/>
      <c r="Q24" s="274"/>
      <c r="R24" s="275"/>
      <c r="S24" s="275"/>
      <c r="T24" s="276"/>
      <c r="U24" s="259">
        <f>$Y$8+$Y$9+$Y$10+$Y$13+$Y$14</f>
        <v>0</v>
      </c>
      <c r="V24" s="260"/>
      <c r="W24" s="261"/>
      <c r="X24" s="76">
        <f t="shared" si="0"/>
        <v>0.15</v>
      </c>
      <c r="Y24" s="85">
        <f t="shared" si="1"/>
        <v>0</v>
      </c>
      <c r="Z24" s="354"/>
      <c r="AA24" s="11"/>
      <c r="AD24" s="18">
        <v>45108</v>
      </c>
    </row>
    <row r="25" spans="1:30" ht="14.45" customHeight="1" x14ac:dyDescent="0.2">
      <c r="A25" s="12"/>
      <c r="B25" s="298" t="s">
        <v>83</v>
      </c>
      <c r="C25" s="299"/>
      <c r="D25" s="152">
        <v>0</v>
      </c>
      <c r="E25" s="263" t="s">
        <v>85</v>
      </c>
      <c r="F25" s="263"/>
      <c r="G25" s="263"/>
      <c r="H25" s="263"/>
      <c r="I25" s="263"/>
      <c r="J25" s="263"/>
      <c r="K25" s="264"/>
      <c r="L25" s="143">
        <f>L21+L22+L23+L24-D25</f>
        <v>0</v>
      </c>
      <c r="M25" s="75">
        <v>2089</v>
      </c>
      <c r="N25" s="69"/>
      <c r="O25" s="70"/>
      <c r="P25" s="71"/>
      <c r="Q25" s="298" t="s">
        <v>83</v>
      </c>
      <c r="R25" s="299"/>
      <c r="S25" s="378"/>
      <c r="T25" s="152">
        <v>0</v>
      </c>
      <c r="U25" s="334" t="s">
        <v>85</v>
      </c>
      <c r="V25" s="335"/>
      <c r="W25" s="335"/>
      <c r="X25" s="336"/>
      <c r="Y25" s="144">
        <f>Y21+Y22+Y23+Y24-T25</f>
        <v>0</v>
      </c>
      <c r="Z25" s="355"/>
      <c r="AA25" s="11"/>
      <c r="AD25" s="17">
        <v>45200</v>
      </c>
    </row>
    <row r="26" spans="1:30" ht="14.45" customHeight="1" x14ac:dyDescent="0.2">
      <c r="A26" s="12"/>
      <c r="B26" s="337" t="s">
        <v>95</v>
      </c>
      <c r="C26" s="338"/>
      <c r="D26" s="86">
        <f>(L6)-(L7)</f>
        <v>0</v>
      </c>
      <c r="E26" s="97">
        <v>0.08</v>
      </c>
      <c r="F26" s="98"/>
      <c r="G26" s="98"/>
      <c r="H26" s="99"/>
      <c r="I26" s="88" t="s">
        <v>13</v>
      </c>
      <c r="J26" s="89">
        <v>0.09</v>
      </c>
      <c r="K26" s="82">
        <f>E26*J26</f>
        <v>7.1999999999999998E-3</v>
      </c>
      <c r="L26" s="83">
        <f>D26*K26</f>
        <v>0</v>
      </c>
      <c r="M26" s="292"/>
      <c r="N26" s="69"/>
      <c r="O26" s="70"/>
      <c r="P26" s="71"/>
      <c r="Q26" s="268" t="s">
        <v>96</v>
      </c>
      <c r="R26" s="269"/>
      <c r="S26" s="269"/>
      <c r="T26" s="270"/>
      <c r="U26" s="259">
        <f>($Y$6)-($Y$7)</f>
        <v>0</v>
      </c>
      <c r="V26" s="260"/>
      <c r="W26" s="261"/>
      <c r="X26" s="90">
        <f>K26</f>
        <v>7.1999999999999998E-3</v>
      </c>
      <c r="Y26" s="85">
        <f>U26*X26</f>
        <v>0</v>
      </c>
      <c r="Z26" s="353">
        <f>M30</f>
        <v>2372</v>
      </c>
      <c r="AA26" s="11"/>
      <c r="AD26" s="18">
        <v>45292</v>
      </c>
    </row>
    <row r="27" spans="1:30" ht="14.45" customHeight="1" x14ac:dyDescent="0.2">
      <c r="A27" s="12"/>
      <c r="B27" s="339"/>
      <c r="C27" s="340"/>
      <c r="D27" s="91">
        <f>L11</f>
        <v>0</v>
      </c>
      <c r="E27" s="94">
        <v>0.12</v>
      </c>
      <c r="F27" s="94">
        <v>0.32</v>
      </c>
      <c r="G27" s="94">
        <v>0.32</v>
      </c>
      <c r="H27" s="94">
        <v>0.32</v>
      </c>
      <c r="I27" s="93" t="s">
        <v>13</v>
      </c>
      <c r="J27" s="94">
        <v>0.09</v>
      </c>
      <c r="K27" s="82">
        <f>E27*J27</f>
        <v>1.0800000000000001E-2</v>
      </c>
      <c r="L27" s="83">
        <f>D27*K27</f>
        <v>0</v>
      </c>
      <c r="M27" s="293"/>
      <c r="N27" s="69"/>
      <c r="O27" s="70"/>
      <c r="P27" s="71"/>
      <c r="Q27" s="271"/>
      <c r="R27" s="272"/>
      <c r="S27" s="272"/>
      <c r="T27" s="273"/>
      <c r="U27" s="259">
        <f>$Y$11</f>
        <v>0</v>
      </c>
      <c r="V27" s="260"/>
      <c r="W27" s="261"/>
      <c r="X27" s="90">
        <f>K27</f>
        <v>1.0800000000000001E-2</v>
      </c>
      <c r="Y27" s="85">
        <f>U27*X27</f>
        <v>0</v>
      </c>
      <c r="Z27" s="354"/>
      <c r="AA27" s="11"/>
      <c r="AD27" s="17">
        <v>45383</v>
      </c>
    </row>
    <row r="28" spans="1:30" ht="14.45" customHeight="1" x14ac:dyDescent="0.2">
      <c r="A28" s="12"/>
      <c r="B28" s="339"/>
      <c r="C28" s="340"/>
      <c r="D28" s="186">
        <f>L12</f>
        <v>0</v>
      </c>
      <c r="E28" s="89">
        <v>0.32</v>
      </c>
      <c r="F28" s="187"/>
      <c r="G28" s="187"/>
      <c r="H28" s="188"/>
      <c r="I28" s="189" t="s">
        <v>107</v>
      </c>
      <c r="J28" s="89">
        <v>0.09</v>
      </c>
      <c r="K28" s="82">
        <f>E28*J28</f>
        <v>2.8799999999999999E-2</v>
      </c>
      <c r="L28" s="83">
        <f>D28*K28</f>
        <v>0</v>
      </c>
      <c r="M28" s="293"/>
      <c r="N28" s="69"/>
      <c r="O28" s="70"/>
      <c r="P28" s="71"/>
      <c r="Q28" s="271"/>
      <c r="R28" s="272"/>
      <c r="S28" s="272"/>
      <c r="T28" s="273"/>
      <c r="U28" s="259">
        <f>$Y$12</f>
        <v>0</v>
      </c>
      <c r="V28" s="260"/>
      <c r="W28" s="261"/>
      <c r="X28" s="90">
        <f>K28</f>
        <v>2.8799999999999999E-2</v>
      </c>
      <c r="Y28" s="85">
        <f>U28*X28</f>
        <v>0</v>
      </c>
      <c r="Z28" s="354"/>
      <c r="AA28" s="11"/>
      <c r="AD28" s="18">
        <v>45474</v>
      </c>
    </row>
    <row r="29" spans="1:30" ht="14.45" customHeight="1" x14ac:dyDescent="0.2">
      <c r="A29" s="12"/>
      <c r="B29" s="341"/>
      <c r="C29" s="342"/>
      <c r="D29" s="95">
        <f>(L8+L9+L10+L13+L14)</f>
        <v>0</v>
      </c>
      <c r="E29" s="279"/>
      <c r="F29" s="279"/>
      <c r="G29" s="279"/>
      <c r="H29" s="279"/>
      <c r="I29" s="279"/>
      <c r="J29" s="280"/>
      <c r="K29" s="100">
        <v>0.09</v>
      </c>
      <c r="L29" s="83">
        <f>D29*9%</f>
        <v>0</v>
      </c>
      <c r="M29" s="294"/>
      <c r="N29" s="69"/>
      <c r="O29" s="70"/>
      <c r="P29" s="71"/>
      <c r="Q29" s="274"/>
      <c r="R29" s="275"/>
      <c r="S29" s="275"/>
      <c r="T29" s="276"/>
      <c r="U29" s="259">
        <f>($Y$8+$Y$9+$Y$10+$Y$13+$Y$14)</f>
        <v>0</v>
      </c>
      <c r="V29" s="260"/>
      <c r="W29" s="261"/>
      <c r="X29" s="84">
        <f>K29</f>
        <v>0.09</v>
      </c>
      <c r="Y29" s="85">
        <f>U29*X29</f>
        <v>0</v>
      </c>
      <c r="Z29" s="354"/>
      <c r="AA29" s="11"/>
      <c r="AD29" s="17">
        <v>45566</v>
      </c>
    </row>
    <row r="30" spans="1:30" ht="14.45" customHeight="1" x14ac:dyDescent="0.2">
      <c r="A30" s="12"/>
      <c r="B30" s="298" t="s">
        <v>97</v>
      </c>
      <c r="C30" s="299"/>
      <c r="D30" s="152">
        <v>0</v>
      </c>
      <c r="E30" s="263" t="s">
        <v>85</v>
      </c>
      <c r="F30" s="263"/>
      <c r="G30" s="263"/>
      <c r="H30" s="263"/>
      <c r="I30" s="263"/>
      <c r="J30" s="263"/>
      <c r="K30" s="264"/>
      <c r="L30" s="143">
        <f>L26+L27+L29-D30</f>
        <v>0</v>
      </c>
      <c r="M30" s="75">
        <v>2372</v>
      </c>
      <c r="N30" s="69"/>
      <c r="O30" s="70"/>
      <c r="P30" s="71"/>
      <c r="Q30" s="298" t="s">
        <v>97</v>
      </c>
      <c r="R30" s="299"/>
      <c r="S30" s="378"/>
      <c r="T30" s="152">
        <v>0</v>
      </c>
      <c r="U30" s="334" t="s">
        <v>85</v>
      </c>
      <c r="V30" s="335"/>
      <c r="W30" s="335"/>
      <c r="X30" s="336"/>
      <c r="Y30" s="144">
        <f>Y26+Y27+Y29-T30</f>
        <v>0</v>
      </c>
      <c r="Z30" s="354"/>
      <c r="AA30" s="11"/>
      <c r="AD30" s="18">
        <v>45658</v>
      </c>
    </row>
    <row r="31" spans="1:30" ht="14.45" customHeight="1" x14ac:dyDescent="0.2">
      <c r="A31" s="12"/>
      <c r="B31" s="262" t="s">
        <v>90</v>
      </c>
      <c r="C31" s="263"/>
      <c r="D31" s="263"/>
      <c r="E31" s="351">
        <f>L11+L12</f>
        <v>0</v>
      </c>
      <c r="F31" s="351"/>
      <c r="G31" s="351"/>
      <c r="H31" s="351"/>
      <c r="I31" s="351"/>
      <c r="J31" s="352"/>
      <c r="K31" s="101">
        <v>0.05</v>
      </c>
      <c r="L31" s="137">
        <f>(L11+L12)*K31-M31</f>
        <v>0</v>
      </c>
      <c r="M31" s="356"/>
      <c r="N31" s="69"/>
      <c r="O31" s="70"/>
      <c r="P31" s="71"/>
      <c r="Q31" s="322" t="s">
        <v>91</v>
      </c>
      <c r="R31" s="323"/>
      <c r="S31" s="323"/>
      <c r="T31" s="324"/>
      <c r="U31" s="259">
        <f>($Y$11+$Y$12)</f>
        <v>0</v>
      </c>
      <c r="V31" s="260"/>
      <c r="W31" s="261"/>
      <c r="X31" s="84">
        <f>K31</f>
        <v>0.05</v>
      </c>
      <c r="Y31" s="138">
        <f>(Y11+Y12)*K31-Z31</f>
        <v>0</v>
      </c>
      <c r="Z31" s="356"/>
      <c r="AA31" s="11"/>
      <c r="AD31" s="17">
        <v>45748</v>
      </c>
    </row>
    <row r="32" spans="1:30" ht="14.45" customHeight="1" x14ac:dyDescent="0.2">
      <c r="A32" s="12"/>
      <c r="B32" s="262" t="s">
        <v>98</v>
      </c>
      <c r="C32" s="263"/>
      <c r="D32" s="152">
        <v>0</v>
      </c>
      <c r="E32" s="263" t="s">
        <v>85</v>
      </c>
      <c r="F32" s="263"/>
      <c r="G32" s="263"/>
      <c r="H32" s="263"/>
      <c r="I32" s="263"/>
      <c r="J32" s="263"/>
      <c r="K32" s="264"/>
      <c r="L32" s="145">
        <f>L31-D32</f>
        <v>0</v>
      </c>
      <c r="M32" s="357"/>
      <c r="N32" s="69"/>
      <c r="O32" s="70"/>
      <c r="P32" s="71"/>
      <c r="Q32" s="262" t="s">
        <v>98</v>
      </c>
      <c r="R32" s="263"/>
      <c r="S32" s="264"/>
      <c r="T32" s="152">
        <v>0</v>
      </c>
      <c r="U32" s="334" t="s">
        <v>85</v>
      </c>
      <c r="V32" s="335"/>
      <c r="W32" s="335"/>
      <c r="X32" s="336"/>
      <c r="Y32" s="146">
        <f>Y31-T32</f>
        <v>0</v>
      </c>
      <c r="Z32" s="357"/>
      <c r="AA32" s="11"/>
      <c r="AD32" s="18">
        <v>45839</v>
      </c>
    </row>
    <row r="33" spans="1:32" ht="5.25" customHeight="1" thickBo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P33" s="14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  <c r="AD33" s="17">
        <v>45931</v>
      </c>
    </row>
    <row r="34" spans="1:32" ht="2.25" customHeight="1" thickBot="1" x14ac:dyDescent="0.25"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D34" s="18"/>
    </row>
    <row r="35" spans="1:32" ht="4.5" customHeight="1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P35" s="20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2"/>
      <c r="AD35" s="17"/>
    </row>
    <row r="36" spans="1:32" ht="15.75" customHeight="1" x14ac:dyDescent="0.4">
      <c r="A36" s="10" t="s">
        <v>2</v>
      </c>
      <c r="B36" s="227" t="s">
        <v>11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9"/>
      <c r="N36" s="69"/>
      <c r="O36" s="70"/>
      <c r="P36" s="102"/>
      <c r="Q36" s="363" t="s">
        <v>89</v>
      </c>
      <c r="R36" s="364"/>
      <c r="S36" s="364"/>
      <c r="T36" s="364"/>
      <c r="U36" s="364"/>
      <c r="V36" s="364"/>
      <c r="W36" s="364"/>
      <c r="X36" s="364"/>
      <c r="Y36" s="364"/>
      <c r="Z36" s="365"/>
      <c r="AA36" s="23"/>
      <c r="AD36" s="18"/>
    </row>
    <row r="37" spans="1:32" ht="12.75" customHeight="1" x14ac:dyDescent="0.25">
      <c r="A37" s="13"/>
      <c r="B37" s="230" t="s">
        <v>12</v>
      </c>
      <c r="C37" s="231"/>
      <c r="D37" s="232"/>
      <c r="E37" s="366">
        <f>U4+31</f>
        <v>43528</v>
      </c>
      <c r="F37" s="367"/>
      <c r="G37" s="367"/>
      <c r="H37" s="367"/>
      <c r="I37" s="367"/>
      <c r="J37" s="367"/>
      <c r="K37" s="368"/>
      <c r="L37" s="361" t="s">
        <v>35</v>
      </c>
      <c r="M37" s="362"/>
      <c r="N37" s="69"/>
      <c r="O37" s="70"/>
      <c r="P37" s="103"/>
      <c r="Q37" s="246" t="s">
        <v>21</v>
      </c>
      <c r="R37" s="247"/>
      <c r="S37" s="247"/>
      <c r="T37" s="247"/>
      <c r="U37" s="392">
        <f>E4</f>
        <v>43466</v>
      </c>
      <c r="V37" s="392"/>
      <c r="W37" s="392"/>
      <c r="X37" s="148" t="s">
        <v>20</v>
      </c>
      <c r="Y37" s="147">
        <f>E37</f>
        <v>43528</v>
      </c>
      <c r="Z37" s="142"/>
      <c r="AA37" s="24"/>
    </row>
    <row r="38" spans="1:32" ht="3.75" customHeight="1" x14ac:dyDescent="0.25">
      <c r="A38" s="1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69"/>
      <c r="O38" s="70"/>
      <c r="P38" s="103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24"/>
    </row>
    <row r="39" spans="1:32" ht="14.45" customHeight="1" x14ac:dyDescent="0.2">
      <c r="A39" s="12"/>
      <c r="B39" s="218" t="s">
        <v>14</v>
      </c>
      <c r="C39" s="219"/>
      <c r="D39" s="219"/>
      <c r="E39" s="219"/>
      <c r="F39" s="219"/>
      <c r="G39" s="219"/>
      <c r="H39" s="219"/>
      <c r="I39" s="219"/>
      <c r="J39" s="219"/>
      <c r="K39" s="220"/>
      <c r="L39" s="61">
        <v>0</v>
      </c>
      <c r="M39" s="358" t="s">
        <v>17</v>
      </c>
      <c r="N39" s="69"/>
      <c r="O39" s="70"/>
      <c r="P39" s="103"/>
      <c r="Q39" s="106" t="s">
        <v>22</v>
      </c>
      <c r="R39" s="393" t="s">
        <v>23</v>
      </c>
      <c r="S39" s="394"/>
      <c r="T39" s="106" t="s">
        <v>104</v>
      </c>
      <c r="U39" s="176"/>
      <c r="V39" s="149"/>
      <c r="W39" s="107" t="s">
        <v>25</v>
      </c>
      <c r="X39" s="108"/>
      <c r="Y39" s="108"/>
      <c r="Z39" s="151">
        <v>20000</v>
      </c>
      <c r="AA39" s="24"/>
    </row>
    <row r="40" spans="1:32" ht="14.45" customHeight="1" x14ac:dyDescent="0.2">
      <c r="A40" s="12"/>
      <c r="B40" s="218" t="s">
        <v>8</v>
      </c>
      <c r="C40" s="219"/>
      <c r="D40" s="219"/>
      <c r="E40" s="219"/>
      <c r="F40" s="219"/>
      <c r="G40" s="219"/>
      <c r="H40" s="219"/>
      <c r="I40" s="219"/>
      <c r="J40" s="219"/>
      <c r="K40" s="220"/>
      <c r="L40" s="61">
        <v>0</v>
      </c>
      <c r="M40" s="359"/>
      <c r="N40" s="69"/>
      <c r="O40" s="70"/>
      <c r="P40" s="103"/>
      <c r="Q40" s="109">
        <f>$E$4</f>
        <v>43466</v>
      </c>
      <c r="R40" s="224">
        <f>SUM(F21:F23)+D24</f>
        <v>0</v>
      </c>
      <c r="S40" s="224"/>
      <c r="T40" s="178">
        <f>IF(AF40&lt;=0,0,IF(AF40&gt;0,AF40))</f>
        <v>0</v>
      </c>
      <c r="U40" s="177"/>
      <c r="V40" s="150"/>
      <c r="W40" s="107" t="s">
        <v>26</v>
      </c>
      <c r="X40" s="108"/>
      <c r="Y40" s="108"/>
      <c r="Z40" s="179">
        <f>Z39*3</f>
        <v>60000</v>
      </c>
      <c r="AA40" s="24"/>
      <c r="AF40" s="171">
        <f>IF(R43&gt;$Z$40,(R40-$Z$40)*W43,IF(R43&lt;$Z$40,0))</f>
        <v>0</v>
      </c>
    </row>
    <row r="41" spans="1:32" ht="14.45" customHeight="1" x14ac:dyDescent="0.2">
      <c r="A41" s="12"/>
      <c r="B41" s="218" t="s">
        <v>0</v>
      </c>
      <c r="C41" s="219"/>
      <c r="D41" s="219"/>
      <c r="E41" s="219"/>
      <c r="F41" s="219"/>
      <c r="G41" s="219"/>
      <c r="H41" s="219"/>
      <c r="I41" s="219"/>
      <c r="J41" s="219"/>
      <c r="K41" s="220"/>
      <c r="L41" s="61">
        <v>0</v>
      </c>
      <c r="M41" s="359"/>
      <c r="N41" s="69"/>
      <c r="O41" s="70"/>
      <c r="P41" s="103"/>
      <c r="Q41" s="109">
        <f>$U$4</f>
        <v>43497</v>
      </c>
      <c r="R41" s="224">
        <f>SUM(G21:G23)+U24</f>
        <v>0</v>
      </c>
      <c r="S41" s="224"/>
      <c r="T41" s="178">
        <f>IF(AF41&lt;=0,0,IF(AF41&gt;0,AF41))</f>
        <v>0</v>
      </c>
      <c r="U41" s="177"/>
      <c r="V41" s="105"/>
      <c r="W41" s="110" t="s">
        <v>54</v>
      </c>
      <c r="X41" s="111"/>
      <c r="Y41" s="111"/>
      <c r="Z41" s="112">
        <f>R43-Z40</f>
        <v>-60000</v>
      </c>
      <c r="AA41" s="24"/>
      <c r="AF41" s="171">
        <f>IF(R43&gt;$Z$40,(R41+R40-$Z$40)*W43-T40,IF(R43&lt;$Z$40,0))</f>
        <v>0</v>
      </c>
    </row>
    <row r="42" spans="1:32" ht="14.45" customHeight="1" x14ac:dyDescent="0.2">
      <c r="A42" s="12"/>
      <c r="B42" s="218" t="s">
        <v>9</v>
      </c>
      <c r="C42" s="219"/>
      <c r="D42" s="219"/>
      <c r="E42" s="219"/>
      <c r="F42" s="219"/>
      <c r="G42" s="219"/>
      <c r="H42" s="219"/>
      <c r="I42" s="219"/>
      <c r="J42" s="219"/>
      <c r="K42" s="220"/>
      <c r="L42" s="61">
        <v>0</v>
      </c>
      <c r="M42" s="359"/>
      <c r="N42" s="69"/>
      <c r="O42" s="70"/>
      <c r="P42" s="103"/>
      <c r="Q42" s="109">
        <f>$E$37</f>
        <v>43528</v>
      </c>
      <c r="R42" s="224">
        <f>SUM(H21:H23)+E57</f>
        <v>0</v>
      </c>
      <c r="S42" s="224"/>
      <c r="T42" s="178">
        <f>AF42</f>
        <v>0</v>
      </c>
      <c r="U42" s="177"/>
      <c r="V42" s="105"/>
      <c r="W42" s="322" t="s">
        <v>28</v>
      </c>
      <c r="X42" s="324"/>
      <c r="Y42" s="113" t="s">
        <v>27</v>
      </c>
      <c r="Z42" s="114" t="s">
        <v>16</v>
      </c>
      <c r="AA42" s="24"/>
      <c r="AF42" s="171">
        <f>IF(R43&gt;$Z$40,(R42+R41+R40-$Z$40)*W43-T40-T41,IF(R42&lt;$Z$40,0))</f>
        <v>0</v>
      </c>
    </row>
    <row r="43" spans="1:32" ht="14.45" customHeight="1" x14ac:dyDescent="0.2">
      <c r="A43" s="12"/>
      <c r="B43" s="218" t="s">
        <v>10</v>
      </c>
      <c r="C43" s="219"/>
      <c r="D43" s="219"/>
      <c r="E43" s="219"/>
      <c r="F43" s="219"/>
      <c r="G43" s="219"/>
      <c r="H43" s="219"/>
      <c r="I43" s="219"/>
      <c r="J43" s="219"/>
      <c r="K43" s="220"/>
      <c r="L43" s="61">
        <v>0</v>
      </c>
      <c r="M43" s="359"/>
      <c r="N43" s="69"/>
      <c r="O43" s="70"/>
      <c r="P43" s="103"/>
      <c r="Q43" s="106" t="s">
        <v>24</v>
      </c>
      <c r="R43" s="224">
        <f>SUM(R40:S42)</f>
        <v>0</v>
      </c>
      <c r="S43" s="224"/>
      <c r="T43" s="178">
        <f>SUM(T40:T42)</f>
        <v>0</v>
      </c>
      <c r="U43" s="177"/>
      <c r="V43" s="105"/>
      <c r="W43" s="225">
        <v>0.1</v>
      </c>
      <c r="X43" s="226"/>
      <c r="Y43" s="115" t="str">
        <f>IF(R43&lt;Z40,"ISENTO",IF(R43&gt;Z40,(R43-Z40)*W43))</f>
        <v>ISENTO</v>
      </c>
      <c r="Z43" s="155">
        <v>2089</v>
      </c>
      <c r="AA43" s="24"/>
    </row>
    <row r="44" spans="1:32" ht="14.45" customHeight="1" x14ac:dyDescent="0.2">
      <c r="A44" s="12"/>
      <c r="B44" s="216" t="s">
        <v>36</v>
      </c>
      <c r="C44" s="217"/>
      <c r="D44" s="217"/>
      <c r="E44" s="217"/>
      <c r="F44" s="217"/>
      <c r="G44" s="217"/>
      <c r="H44" s="217"/>
      <c r="I44" s="217"/>
      <c r="J44" s="217"/>
      <c r="K44" s="65">
        <f>K11</f>
        <v>0.16</v>
      </c>
      <c r="L44" s="63">
        <v>0</v>
      </c>
      <c r="M44" s="359"/>
      <c r="N44" s="69"/>
      <c r="O44" s="70"/>
      <c r="P44" s="103"/>
      <c r="Q44" s="239" t="s">
        <v>55</v>
      </c>
      <c r="R44" s="240"/>
      <c r="S44" s="240"/>
      <c r="T44" s="240"/>
      <c r="U44" s="241"/>
      <c r="V44" s="241"/>
      <c r="W44" s="240"/>
      <c r="X44" s="240"/>
      <c r="Y44" s="240"/>
      <c r="Z44" s="242"/>
      <c r="AA44" s="24"/>
    </row>
    <row r="45" spans="1:32" ht="14.45" customHeight="1" x14ac:dyDescent="0.2">
      <c r="A45" s="12"/>
      <c r="B45" s="216" t="s">
        <v>36</v>
      </c>
      <c r="C45" s="217"/>
      <c r="D45" s="217"/>
      <c r="E45" s="217"/>
      <c r="F45" s="217"/>
      <c r="G45" s="217"/>
      <c r="H45" s="217"/>
      <c r="I45" s="217"/>
      <c r="J45" s="217"/>
      <c r="K45" s="116">
        <f>K12</f>
        <v>0.32</v>
      </c>
      <c r="L45" s="63">
        <v>0</v>
      </c>
      <c r="M45" s="359"/>
      <c r="N45" s="69"/>
      <c r="O45" s="70"/>
      <c r="P45" s="103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24"/>
    </row>
    <row r="46" spans="1:32" ht="14.45" customHeight="1" x14ac:dyDescent="0.2">
      <c r="A46" s="12"/>
      <c r="B46" s="218" t="s">
        <v>3</v>
      </c>
      <c r="C46" s="219"/>
      <c r="D46" s="219"/>
      <c r="E46" s="219"/>
      <c r="F46" s="219"/>
      <c r="G46" s="219"/>
      <c r="H46" s="219"/>
      <c r="I46" s="219"/>
      <c r="J46" s="219"/>
      <c r="K46" s="220"/>
      <c r="L46" s="61">
        <v>0</v>
      </c>
      <c r="M46" s="359"/>
      <c r="N46" s="69"/>
      <c r="O46" s="70"/>
      <c r="P46" s="103"/>
      <c r="Q46" s="159"/>
      <c r="R46" s="159"/>
      <c r="S46" s="159"/>
      <c r="T46" s="159"/>
      <c r="U46" s="159"/>
      <c r="V46" s="160"/>
      <c r="W46" s="159"/>
      <c r="X46" s="159"/>
      <c r="Y46" s="159"/>
      <c r="Z46" s="159"/>
      <c r="AA46" s="24"/>
      <c r="AB46" s="1"/>
    </row>
    <row r="47" spans="1:32" ht="14.45" customHeight="1" thickBot="1" x14ac:dyDescent="0.25">
      <c r="A47" s="12"/>
      <c r="B47" s="218" t="s">
        <v>4</v>
      </c>
      <c r="C47" s="219"/>
      <c r="D47" s="219"/>
      <c r="E47" s="219"/>
      <c r="F47" s="219"/>
      <c r="G47" s="219"/>
      <c r="H47" s="219"/>
      <c r="I47" s="219"/>
      <c r="J47" s="219"/>
      <c r="K47" s="220"/>
      <c r="L47" s="61">
        <v>0</v>
      </c>
      <c r="M47" s="360"/>
      <c r="N47" s="69"/>
      <c r="O47" s="70"/>
      <c r="P47" s="117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25"/>
    </row>
    <row r="48" spans="1:32" ht="2.25" customHeight="1" thickBot="1" x14ac:dyDescent="0.25">
      <c r="A48" s="12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20"/>
      <c r="M48" s="119"/>
      <c r="N48" s="69"/>
      <c r="O48" s="70"/>
      <c r="P48" s="70"/>
      <c r="Q48" s="180"/>
      <c r="R48" s="70"/>
      <c r="S48" s="70"/>
      <c r="T48" s="121"/>
      <c r="U48" s="70"/>
      <c r="V48" s="70"/>
      <c r="W48" s="70"/>
      <c r="X48" s="70"/>
      <c r="Y48" s="70"/>
      <c r="Z48" s="70"/>
    </row>
    <row r="49" spans="1:27" x14ac:dyDescent="0.2">
      <c r="A49" s="12"/>
      <c r="B49" s="246" t="s">
        <v>5</v>
      </c>
      <c r="C49" s="248"/>
      <c r="D49" s="246" t="s">
        <v>1</v>
      </c>
      <c r="E49" s="247"/>
      <c r="F49" s="247"/>
      <c r="G49" s="247"/>
      <c r="H49" s="247"/>
      <c r="I49" s="247"/>
      <c r="J49" s="248"/>
      <c r="K49" s="66" t="s">
        <v>6</v>
      </c>
      <c r="L49" s="67" t="s">
        <v>18</v>
      </c>
      <c r="M49" s="68" t="s">
        <v>16</v>
      </c>
      <c r="N49" s="69"/>
      <c r="O49" s="70"/>
      <c r="P49" s="122"/>
      <c r="Q49" s="390" t="s">
        <v>22</v>
      </c>
      <c r="R49" s="381" t="s">
        <v>102</v>
      </c>
      <c r="S49" s="382"/>
      <c r="T49" s="123" t="s">
        <v>30</v>
      </c>
      <c r="U49" s="221" t="s">
        <v>30</v>
      </c>
      <c r="V49" s="222"/>
      <c r="W49" s="222"/>
      <c r="X49" s="223"/>
      <c r="Y49" s="123" t="s">
        <v>30</v>
      </c>
      <c r="Z49" s="123" t="s">
        <v>30</v>
      </c>
      <c r="AA49" s="49"/>
    </row>
    <row r="50" spans="1:27" ht="14.45" customHeight="1" x14ac:dyDescent="0.2">
      <c r="A50" s="12"/>
      <c r="B50" s="265" t="s">
        <v>60</v>
      </c>
      <c r="C50" s="266"/>
      <c r="D50" s="267"/>
      <c r="E50" s="259">
        <f>($L$39+$L$41+$L$42+$L$43+$L$44+$L$45+$L$47)-($L$40)</f>
        <v>0</v>
      </c>
      <c r="F50" s="260"/>
      <c r="G50" s="260"/>
      <c r="H50" s="260"/>
      <c r="I50" s="260"/>
      <c r="J50" s="261"/>
      <c r="K50" s="76">
        <f>K17</f>
        <v>6.4999999999999997E-3</v>
      </c>
      <c r="L50" s="77">
        <f t="shared" ref="L50:L57" si="2">E50*K50</f>
        <v>0</v>
      </c>
      <c r="M50" s="372">
        <f>M17</f>
        <v>8109</v>
      </c>
      <c r="N50" s="69"/>
      <c r="O50" s="70"/>
      <c r="P50" s="103"/>
      <c r="Q50" s="391"/>
      <c r="R50" s="383"/>
      <c r="S50" s="384"/>
      <c r="T50" s="124">
        <f>M17</f>
        <v>8109</v>
      </c>
      <c r="U50" s="243">
        <f>M19</f>
        <v>2172</v>
      </c>
      <c r="V50" s="244"/>
      <c r="W50" s="244"/>
      <c r="X50" s="245"/>
      <c r="Y50" s="125">
        <f>M25</f>
        <v>2089</v>
      </c>
      <c r="Z50" s="125">
        <f>M30</f>
        <v>2372</v>
      </c>
      <c r="AA50" s="24"/>
    </row>
    <row r="51" spans="1:27" ht="14.45" customHeight="1" x14ac:dyDescent="0.2">
      <c r="A51" s="12"/>
      <c r="B51" s="262" t="s">
        <v>84</v>
      </c>
      <c r="C51" s="263"/>
      <c r="D51" s="152">
        <v>0</v>
      </c>
      <c r="E51" s="263" t="s">
        <v>85</v>
      </c>
      <c r="F51" s="263"/>
      <c r="G51" s="263"/>
      <c r="H51" s="263"/>
      <c r="I51" s="263"/>
      <c r="J51" s="263"/>
      <c r="K51" s="264"/>
      <c r="L51" s="140">
        <f>L50-D51</f>
        <v>0</v>
      </c>
      <c r="M51" s="373"/>
      <c r="N51" s="69"/>
      <c r="O51" s="70"/>
      <c r="P51" s="103"/>
      <c r="Q51" s="391"/>
      <c r="R51" s="385"/>
      <c r="S51" s="386"/>
      <c r="T51" s="126" t="s">
        <v>29</v>
      </c>
      <c r="U51" s="246" t="s">
        <v>31</v>
      </c>
      <c r="V51" s="247"/>
      <c r="W51" s="247"/>
      <c r="X51" s="248"/>
      <c r="Y51" s="127" t="s">
        <v>32</v>
      </c>
      <c r="Z51" s="128" t="s">
        <v>33</v>
      </c>
      <c r="AA51" s="24"/>
    </row>
    <row r="52" spans="1:27" ht="14.45" customHeight="1" x14ac:dyDescent="0.2">
      <c r="A52" s="12"/>
      <c r="B52" s="265" t="s">
        <v>59</v>
      </c>
      <c r="C52" s="266"/>
      <c r="D52" s="267"/>
      <c r="E52" s="259">
        <f>($L$39+$L$41+$L$42+$L$43+$L$44+$L$45+$L$47)-($L$40)</f>
        <v>0</v>
      </c>
      <c r="F52" s="260"/>
      <c r="G52" s="260"/>
      <c r="H52" s="260"/>
      <c r="I52" s="260"/>
      <c r="J52" s="261"/>
      <c r="K52" s="76">
        <f>K19</f>
        <v>0.03</v>
      </c>
      <c r="L52" s="77">
        <f t="shared" si="2"/>
        <v>0</v>
      </c>
      <c r="M52" s="372">
        <f>M19</f>
        <v>2172</v>
      </c>
      <c r="N52" s="69"/>
      <c r="O52" s="70"/>
      <c r="P52" s="103"/>
      <c r="Q52" s="167">
        <f>$E$4</f>
        <v>43466</v>
      </c>
      <c r="R52" s="214">
        <f>L31</f>
        <v>0</v>
      </c>
      <c r="S52" s="215"/>
      <c r="T52" s="129">
        <f>$L$17</f>
        <v>0</v>
      </c>
      <c r="U52" s="252">
        <f>$L$19</f>
        <v>0</v>
      </c>
      <c r="V52" s="253"/>
      <c r="W52" s="253"/>
      <c r="X52" s="254"/>
      <c r="Y52" s="129">
        <f>SUM(L21:L24)</f>
        <v>0</v>
      </c>
      <c r="Z52" s="129">
        <f>SUM(L26:L29)</f>
        <v>0</v>
      </c>
      <c r="AA52" s="24"/>
    </row>
    <row r="53" spans="1:27" ht="14.45" customHeight="1" x14ac:dyDescent="0.2">
      <c r="A53" s="12"/>
      <c r="B53" s="262" t="s">
        <v>88</v>
      </c>
      <c r="C53" s="263"/>
      <c r="D53" s="152">
        <v>0</v>
      </c>
      <c r="E53" s="263" t="s">
        <v>85</v>
      </c>
      <c r="F53" s="263"/>
      <c r="G53" s="263"/>
      <c r="H53" s="263"/>
      <c r="I53" s="263"/>
      <c r="J53" s="263"/>
      <c r="K53" s="264"/>
      <c r="L53" s="140">
        <f>L52-D53</f>
        <v>0</v>
      </c>
      <c r="M53" s="373"/>
      <c r="N53" s="69"/>
      <c r="O53" s="70"/>
      <c r="P53" s="103"/>
      <c r="Q53" s="170" t="s">
        <v>101</v>
      </c>
      <c r="R53" s="399"/>
      <c r="S53" s="400"/>
      <c r="T53" s="400"/>
      <c r="U53" s="400"/>
      <c r="V53" s="400"/>
      <c r="W53" s="400"/>
      <c r="X53" s="401"/>
      <c r="Y53" s="175">
        <f>IF($R$43&gt;$Z$40,T40,IF($R$43&lt;$Z$40,0))</f>
        <v>0</v>
      </c>
      <c r="Z53" s="172"/>
      <c r="AA53" s="24"/>
    </row>
    <row r="54" spans="1:27" ht="14.45" customHeight="1" x14ac:dyDescent="0.2">
      <c r="A54" s="12"/>
      <c r="B54" s="268" t="s">
        <v>93</v>
      </c>
      <c r="C54" s="269"/>
      <c r="D54" s="270"/>
      <c r="E54" s="325">
        <f>$L$39-$L$40</f>
        <v>0</v>
      </c>
      <c r="F54" s="326"/>
      <c r="G54" s="326"/>
      <c r="H54" s="326"/>
      <c r="I54" s="326"/>
      <c r="J54" s="327"/>
      <c r="K54" s="76">
        <f>K21</f>
        <v>1.2E-2</v>
      </c>
      <c r="L54" s="85">
        <f t="shared" si="2"/>
        <v>0</v>
      </c>
      <c r="M54" s="374">
        <f>M25</f>
        <v>2089</v>
      </c>
      <c r="N54" s="69"/>
      <c r="O54" s="70"/>
      <c r="P54" s="103"/>
      <c r="Q54" s="170" t="s">
        <v>103</v>
      </c>
      <c r="R54" s="255">
        <f>D32</f>
        <v>0</v>
      </c>
      <c r="S54" s="256"/>
      <c r="T54" s="130">
        <f>D18</f>
        <v>0</v>
      </c>
      <c r="U54" s="387">
        <f>D20</f>
        <v>0</v>
      </c>
      <c r="V54" s="388"/>
      <c r="W54" s="388"/>
      <c r="X54" s="389"/>
      <c r="Y54" s="130">
        <f>D25</f>
        <v>0</v>
      </c>
      <c r="Z54" s="174">
        <f>D30</f>
        <v>0</v>
      </c>
      <c r="AA54" s="24"/>
    </row>
    <row r="55" spans="1:27" ht="14.45" customHeight="1" x14ac:dyDescent="0.2">
      <c r="A55" s="12"/>
      <c r="B55" s="271"/>
      <c r="C55" s="272"/>
      <c r="D55" s="273"/>
      <c r="E55" s="259">
        <f>$L$44</f>
        <v>0</v>
      </c>
      <c r="F55" s="260"/>
      <c r="G55" s="260"/>
      <c r="H55" s="260"/>
      <c r="I55" s="260"/>
      <c r="J55" s="261"/>
      <c r="K55" s="76">
        <f>K22</f>
        <v>2.4E-2</v>
      </c>
      <c r="L55" s="85">
        <f t="shared" si="2"/>
        <v>0</v>
      </c>
      <c r="M55" s="375"/>
      <c r="N55" s="69"/>
      <c r="O55" s="70"/>
      <c r="P55" s="103"/>
      <c r="Q55" s="168" t="s">
        <v>66</v>
      </c>
      <c r="R55" s="214">
        <f>SUM(R52-R54)</f>
        <v>0</v>
      </c>
      <c r="S55" s="215"/>
      <c r="T55" s="161">
        <f>T52-T54</f>
        <v>0</v>
      </c>
      <c r="U55" s="249">
        <f>U52-U54</f>
        <v>0</v>
      </c>
      <c r="V55" s="250"/>
      <c r="W55" s="250"/>
      <c r="X55" s="251"/>
      <c r="Y55" s="161">
        <f>Y52+Y53-Y54</f>
        <v>0</v>
      </c>
      <c r="Z55" s="161">
        <f>Z52-Z54</f>
        <v>0</v>
      </c>
      <c r="AA55" s="24"/>
    </row>
    <row r="56" spans="1:27" ht="14.45" customHeight="1" x14ac:dyDescent="0.2">
      <c r="A56" s="12"/>
      <c r="B56" s="271"/>
      <c r="C56" s="272"/>
      <c r="D56" s="273"/>
      <c r="E56" s="259">
        <f>$L$45</f>
        <v>0</v>
      </c>
      <c r="F56" s="260"/>
      <c r="G56" s="260"/>
      <c r="H56" s="260"/>
      <c r="I56" s="260"/>
      <c r="J56" s="261"/>
      <c r="K56" s="76">
        <f>K23</f>
        <v>4.8000000000000001E-2</v>
      </c>
      <c r="L56" s="85">
        <f t="shared" si="2"/>
        <v>0</v>
      </c>
      <c r="M56" s="375"/>
      <c r="N56" s="69"/>
      <c r="O56" s="70"/>
      <c r="P56" s="103"/>
      <c r="Q56" s="250"/>
      <c r="R56" s="250"/>
      <c r="S56" s="162"/>
      <c r="T56" s="163"/>
      <c r="U56" s="395"/>
      <c r="V56" s="250"/>
      <c r="W56" s="250"/>
      <c r="X56" s="250"/>
      <c r="Y56" s="163"/>
      <c r="Z56" s="163"/>
      <c r="AA56" s="24"/>
    </row>
    <row r="57" spans="1:27" ht="14.45" customHeight="1" x14ac:dyDescent="0.2">
      <c r="A57" s="12"/>
      <c r="B57" s="274"/>
      <c r="C57" s="275"/>
      <c r="D57" s="276"/>
      <c r="E57" s="259">
        <f>$L$41+$L$42+$L$43+$L$46+$L$47</f>
        <v>0</v>
      </c>
      <c r="F57" s="260"/>
      <c r="G57" s="260"/>
      <c r="H57" s="260"/>
      <c r="I57" s="260"/>
      <c r="J57" s="261"/>
      <c r="K57" s="76">
        <f>K24</f>
        <v>0.15</v>
      </c>
      <c r="L57" s="85">
        <f t="shared" si="2"/>
        <v>0</v>
      </c>
      <c r="M57" s="375"/>
      <c r="N57" s="69"/>
      <c r="O57" s="70"/>
      <c r="P57" s="103"/>
      <c r="Q57" s="169">
        <f>$U$4</f>
        <v>43497</v>
      </c>
      <c r="R57" s="214">
        <f>Y31</f>
        <v>0</v>
      </c>
      <c r="S57" s="215"/>
      <c r="T57" s="129">
        <f>$Y$17</f>
        <v>0</v>
      </c>
      <c r="U57" s="281">
        <f>$Y$19</f>
        <v>0</v>
      </c>
      <c r="V57" s="282"/>
      <c r="W57" s="282"/>
      <c r="X57" s="282"/>
      <c r="Y57" s="129">
        <f>SUM(Y21:Y24)</f>
        <v>0</v>
      </c>
      <c r="Z57" s="129">
        <f>SUM(Y26:Y29)</f>
        <v>0</v>
      </c>
      <c r="AA57" s="24"/>
    </row>
    <row r="58" spans="1:27" ht="14.45" customHeight="1" x14ac:dyDescent="0.2">
      <c r="A58" s="12"/>
      <c r="B58" s="298" t="s">
        <v>83</v>
      </c>
      <c r="C58" s="299"/>
      <c r="D58" s="152">
        <v>0</v>
      </c>
      <c r="E58" s="263" t="s">
        <v>85</v>
      </c>
      <c r="F58" s="263"/>
      <c r="G58" s="263"/>
      <c r="H58" s="263"/>
      <c r="I58" s="263"/>
      <c r="J58" s="263"/>
      <c r="K58" s="264"/>
      <c r="L58" s="141">
        <f>L54+L55+L56+L57-D58</f>
        <v>0</v>
      </c>
      <c r="M58" s="376"/>
      <c r="N58" s="69"/>
      <c r="O58" s="70"/>
      <c r="P58" s="103"/>
      <c r="Q58" s="170" t="s">
        <v>101</v>
      </c>
      <c r="R58" s="402"/>
      <c r="S58" s="402"/>
      <c r="T58" s="402"/>
      <c r="U58" s="402"/>
      <c r="V58" s="402"/>
      <c r="W58" s="402"/>
      <c r="X58" s="402"/>
      <c r="Y58" s="181">
        <f>IF($R$43&gt;$Z$40,T41,IF($R$43&lt;$Z$40,0))</f>
        <v>0</v>
      </c>
      <c r="Z58" s="172"/>
      <c r="AA58" s="24"/>
    </row>
    <row r="59" spans="1:27" ht="14.45" customHeight="1" x14ac:dyDescent="0.2">
      <c r="A59" s="12"/>
      <c r="B59" s="268" t="s">
        <v>96</v>
      </c>
      <c r="C59" s="269"/>
      <c r="D59" s="270"/>
      <c r="E59" s="259">
        <f>($L$39)-($L$40)</f>
        <v>0</v>
      </c>
      <c r="F59" s="260"/>
      <c r="G59" s="260"/>
      <c r="H59" s="260"/>
      <c r="I59" s="260"/>
      <c r="J59" s="261"/>
      <c r="K59" s="90">
        <f>K26</f>
        <v>7.1999999999999998E-3</v>
      </c>
      <c r="L59" s="85">
        <f>E59*K59</f>
        <v>0</v>
      </c>
      <c r="M59" s="369">
        <f>M30</f>
        <v>2372</v>
      </c>
      <c r="N59" s="69"/>
      <c r="O59" s="70"/>
      <c r="P59" s="103"/>
      <c r="Q59" s="170" t="s">
        <v>103</v>
      </c>
      <c r="R59" s="255">
        <f>T32</f>
        <v>0</v>
      </c>
      <c r="S59" s="256"/>
      <c r="T59" s="165">
        <f>T18</f>
        <v>0</v>
      </c>
      <c r="U59" s="379">
        <f>T20</f>
        <v>0</v>
      </c>
      <c r="V59" s="380"/>
      <c r="W59" s="380"/>
      <c r="X59" s="380"/>
      <c r="Y59" s="165">
        <f>T25</f>
        <v>0</v>
      </c>
      <c r="Z59" s="165">
        <f>T30</f>
        <v>0</v>
      </c>
      <c r="AA59" s="24"/>
    </row>
    <row r="60" spans="1:27" ht="14.45" customHeight="1" x14ac:dyDescent="0.2">
      <c r="A60" s="12"/>
      <c r="B60" s="271"/>
      <c r="C60" s="272"/>
      <c r="D60" s="273"/>
      <c r="E60" s="259">
        <f>$L$44</f>
        <v>0</v>
      </c>
      <c r="F60" s="260"/>
      <c r="G60" s="260"/>
      <c r="H60" s="260"/>
      <c r="I60" s="260"/>
      <c r="J60" s="261"/>
      <c r="K60" s="90">
        <f>K27</f>
        <v>1.0800000000000001E-2</v>
      </c>
      <c r="L60" s="85">
        <f>E60*K60</f>
        <v>0</v>
      </c>
      <c r="M60" s="370"/>
      <c r="N60" s="69"/>
      <c r="O60" s="70"/>
      <c r="P60" s="103"/>
      <c r="Q60" s="168" t="s">
        <v>66</v>
      </c>
      <c r="R60" s="214">
        <f>SUM(R57-R59)</f>
        <v>0</v>
      </c>
      <c r="S60" s="215"/>
      <c r="T60" s="129">
        <f>T57-T59</f>
        <v>0</v>
      </c>
      <c r="U60" s="252">
        <f>U57-U59</f>
        <v>0</v>
      </c>
      <c r="V60" s="253"/>
      <c r="W60" s="253"/>
      <c r="X60" s="254"/>
      <c r="Y60" s="129">
        <f>Y57+Y58-Y59</f>
        <v>0</v>
      </c>
      <c r="Z60" s="129">
        <f>Z57-Z59</f>
        <v>0</v>
      </c>
      <c r="AA60" s="24"/>
    </row>
    <row r="61" spans="1:27" ht="14.45" customHeight="1" x14ac:dyDescent="0.2">
      <c r="A61" s="12"/>
      <c r="B61" s="271"/>
      <c r="C61" s="272"/>
      <c r="D61" s="273"/>
      <c r="E61" s="259">
        <f>$L$45</f>
        <v>0</v>
      </c>
      <c r="F61" s="260"/>
      <c r="G61" s="260"/>
      <c r="H61" s="260"/>
      <c r="I61" s="260"/>
      <c r="J61" s="261"/>
      <c r="K61" s="90">
        <f>K28</f>
        <v>2.8799999999999999E-2</v>
      </c>
      <c r="L61" s="85">
        <f>E61*K61</f>
        <v>0</v>
      </c>
      <c r="M61" s="370"/>
      <c r="N61" s="69"/>
      <c r="O61" s="70"/>
      <c r="P61" s="103"/>
      <c r="Q61" s="190"/>
      <c r="R61" s="191"/>
      <c r="S61" s="191"/>
      <c r="T61" s="131"/>
      <c r="U61" s="184"/>
      <c r="V61" s="185"/>
      <c r="W61" s="185"/>
      <c r="X61" s="185"/>
      <c r="Y61" s="131"/>
      <c r="Z61" s="131"/>
      <c r="AA61" s="24"/>
    </row>
    <row r="62" spans="1:27" ht="14.45" customHeight="1" x14ac:dyDescent="0.2">
      <c r="A62" s="12"/>
      <c r="B62" s="274"/>
      <c r="C62" s="275"/>
      <c r="D62" s="276"/>
      <c r="E62" s="259">
        <f>($L$41+$L$42+$L$43+$L$46+$L$47)</f>
        <v>0</v>
      </c>
      <c r="F62" s="260"/>
      <c r="G62" s="260"/>
      <c r="H62" s="260"/>
      <c r="I62" s="260"/>
      <c r="J62" s="261"/>
      <c r="K62" s="90">
        <f>K29</f>
        <v>0.09</v>
      </c>
      <c r="L62" s="85">
        <f>E62*K62</f>
        <v>0</v>
      </c>
      <c r="M62" s="370"/>
      <c r="N62" s="69"/>
      <c r="O62" s="70"/>
      <c r="P62" s="103"/>
      <c r="Q62" s="277"/>
      <c r="R62" s="277"/>
      <c r="S62" s="157"/>
      <c r="T62" s="131"/>
      <c r="U62" s="257"/>
      <c r="V62" s="258"/>
      <c r="W62" s="258"/>
      <c r="X62" s="258"/>
      <c r="Y62" s="131"/>
      <c r="Z62" s="131"/>
      <c r="AA62" s="24"/>
    </row>
    <row r="63" spans="1:27" ht="14.45" customHeight="1" x14ac:dyDescent="0.2">
      <c r="A63" s="12"/>
      <c r="B63" s="298" t="s">
        <v>97</v>
      </c>
      <c r="C63" s="299"/>
      <c r="D63" s="152">
        <v>0</v>
      </c>
      <c r="E63" s="263" t="s">
        <v>85</v>
      </c>
      <c r="F63" s="263"/>
      <c r="G63" s="263"/>
      <c r="H63" s="263"/>
      <c r="I63" s="263"/>
      <c r="J63" s="263"/>
      <c r="K63" s="264"/>
      <c r="L63" s="153">
        <f>L59+L60+L62-D63</f>
        <v>0</v>
      </c>
      <c r="M63" s="371"/>
      <c r="N63" s="69"/>
      <c r="O63" s="70"/>
      <c r="P63" s="103"/>
      <c r="Q63" s="109">
        <f>$E$37</f>
        <v>43528</v>
      </c>
      <c r="R63" s="214">
        <f>L64</f>
        <v>0</v>
      </c>
      <c r="S63" s="215"/>
      <c r="T63" s="129">
        <f>$L$50</f>
        <v>0</v>
      </c>
      <c r="U63" s="281">
        <f>$L$52</f>
        <v>0</v>
      </c>
      <c r="V63" s="282"/>
      <c r="W63" s="282"/>
      <c r="X63" s="282"/>
      <c r="Y63" s="129">
        <f>SUM(L54:L57)</f>
        <v>0</v>
      </c>
      <c r="Z63" s="129">
        <f>SUM(L59:L62)</f>
        <v>0</v>
      </c>
      <c r="AA63" s="24"/>
    </row>
    <row r="64" spans="1:27" ht="14.45" customHeight="1" x14ac:dyDescent="0.2">
      <c r="A64" s="12"/>
      <c r="B64" s="262" t="s">
        <v>90</v>
      </c>
      <c r="C64" s="263"/>
      <c r="D64" s="263"/>
      <c r="E64" s="259">
        <f>($L$44+$L$45)</f>
        <v>0</v>
      </c>
      <c r="F64" s="260"/>
      <c r="G64" s="260"/>
      <c r="H64" s="260"/>
      <c r="I64" s="260"/>
      <c r="J64" s="261"/>
      <c r="K64" s="84">
        <f>K31</f>
        <v>0.05</v>
      </c>
      <c r="L64" s="85">
        <f>(L44+L45)*K64-M64</f>
        <v>0</v>
      </c>
      <c r="M64" s="409"/>
      <c r="N64" s="69"/>
      <c r="O64" s="70"/>
      <c r="P64" s="103"/>
      <c r="Q64" s="170" t="s">
        <v>101</v>
      </c>
      <c r="R64" s="399"/>
      <c r="S64" s="400"/>
      <c r="T64" s="400"/>
      <c r="U64" s="400"/>
      <c r="V64" s="400"/>
      <c r="W64" s="400"/>
      <c r="X64" s="401"/>
      <c r="Y64" s="181">
        <f>IF($R$43&gt;$Z$40,T42,IF($R$43&lt;$Z$40,0))</f>
        <v>0</v>
      </c>
      <c r="Z64" s="173"/>
      <c r="AA64" s="24"/>
    </row>
    <row r="65" spans="1:28" ht="14.45" customHeight="1" x14ac:dyDescent="0.2">
      <c r="A65" s="12"/>
      <c r="B65" s="262" t="s">
        <v>98</v>
      </c>
      <c r="C65" s="263"/>
      <c r="D65" s="152">
        <v>0</v>
      </c>
      <c r="E65" s="263" t="s">
        <v>85</v>
      </c>
      <c r="F65" s="263"/>
      <c r="G65" s="263"/>
      <c r="H65" s="263"/>
      <c r="I65" s="263"/>
      <c r="J65" s="263"/>
      <c r="K65" s="264"/>
      <c r="L65" s="154">
        <f>L64-D65</f>
        <v>0</v>
      </c>
      <c r="M65" s="409"/>
      <c r="N65" s="69"/>
      <c r="O65" s="70"/>
      <c r="P65" s="103"/>
      <c r="Q65" s="170" t="s">
        <v>103</v>
      </c>
      <c r="R65" s="255">
        <f>D65</f>
        <v>0</v>
      </c>
      <c r="S65" s="256"/>
      <c r="T65" s="165">
        <f>D51</f>
        <v>0</v>
      </c>
      <c r="U65" s="403">
        <f>D53</f>
        <v>0</v>
      </c>
      <c r="V65" s="404"/>
      <c r="W65" s="404"/>
      <c r="X65" s="405"/>
      <c r="Y65" s="165">
        <f>D58</f>
        <v>0</v>
      </c>
      <c r="Z65" s="165">
        <f>D63</f>
        <v>0</v>
      </c>
      <c r="AA65" s="24"/>
    </row>
    <row r="66" spans="1:28" x14ac:dyDescent="0.2">
      <c r="A66" s="12"/>
      <c r="B66" s="132" t="s">
        <v>40</v>
      </c>
      <c r="C66" s="104"/>
      <c r="D66" s="104"/>
      <c r="E66" s="396" t="str">
        <f>AJUDA!A1</f>
        <v xml:space="preserve">(LUCRO PRESUMIDO - MODELO I - VERSÃO. V04- 19/10/2019 </v>
      </c>
      <c r="F66" s="396"/>
      <c r="G66" s="396"/>
      <c r="H66" s="396"/>
      <c r="I66" s="396"/>
      <c r="J66" s="396"/>
      <c r="K66" s="396"/>
      <c r="L66" s="396"/>
      <c r="M66" s="396"/>
      <c r="N66" s="69"/>
      <c r="O66" s="70"/>
      <c r="P66" s="103"/>
      <c r="Q66" s="164" t="s">
        <v>66</v>
      </c>
      <c r="R66" s="214">
        <f>SUM(R63-R65)</f>
        <v>0</v>
      </c>
      <c r="S66" s="215"/>
      <c r="T66" s="129">
        <f>T63-T65</f>
        <v>0</v>
      </c>
      <c r="U66" s="252">
        <f>U63-U65</f>
        <v>0</v>
      </c>
      <c r="V66" s="253"/>
      <c r="W66" s="253"/>
      <c r="X66" s="254"/>
      <c r="Y66" s="129">
        <f>Y63+Y64-Y65</f>
        <v>0</v>
      </c>
      <c r="Z66" s="129">
        <f>Z63-Z65</f>
        <v>0</v>
      </c>
      <c r="AA66" s="24"/>
    </row>
    <row r="67" spans="1:28" x14ac:dyDescent="0.2">
      <c r="A67" s="12"/>
      <c r="B67" s="133" t="str">
        <f>AJUDA!B2</f>
        <v>angeloatonon@gmail.com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69"/>
      <c r="O67" s="70"/>
      <c r="P67" s="103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24"/>
    </row>
    <row r="68" spans="1:28" ht="13.5" thickBot="1" x14ac:dyDescent="0.25">
      <c r="A68" s="1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5"/>
      <c r="O68" s="70"/>
      <c r="P68" s="117"/>
      <c r="Q68" s="158" t="s">
        <v>67</v>
      </c>
      <c r="R68" s="397">
        <f>SUM(R55+R60+R66)</f>
        <v>0</v>
      </c>
      <c r="S68" s="398"/>
      <c r="T68" s="136">
        <f>SUM(T55+T60+T66)</f>
        <v>0</v>
      </c>
      <c r="U68" s="406">
        <f>SUM(U55+U60+U66)</f>
        <v>0</v>
      </c>
      <c r="V68" s="407"/>
      <c r="W68" s="407"/>
      <c r="X68" s="408"/>
      <c r="Y68" s="136">
        <f>SUM(Y55+Y60+Y66)</f>
        <v>0</v>
      </c>
      <c r="Z68" s="136">
        <f>SUM(Z55+Z60+Z66)</f>
        <v>0</v>
      </c>
      <c r="AA68" s="25"/>
    </row>
    <row r="69" spans="1:28" ht="5.25" customHeight="1" x14ac:dyDescent="0.2">
      <c r="P69" s="47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7"/>
    </row>
    <row r="70" spans="1:28" ht="12.75" customHeight="1" x14ac:dyDescent="0.2">
      <c r="B70" s="233" t="s">
        <v>58</v>
      </c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5"/>
      <c r="AA70" s="47"/>
      <c r="AB70" s="1"/>
    </row>
    <row r="71" spans="1:28" x14ac:dyDescent="0.2">
      <c r="B71" s="236"/>
      <c r="C71" s="237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8"/>
      <c r="AA71" s="47"/>
      <c r="AB71" s="1"/>
    </row>
  </sheetData>
  <sheetProtection algorithmName="SHA-512" hashValue="o9Relwrw+ZDXXB63VxfuR8+m1GZC0iPr6Y5PAuX8utYHXAr714jwfFQqBj9yFEkPqN3ijWkDXCsXxwfRBFw2UA==" saltValue="HKaqV6hZj6cjF7oUq0h6KQ==" spinCount="100000" sheet="1" formatCells="0" formatColumns="0" formatRows="0" selectLockedCells="1"/>
  <mergeCells count="184">
    <mergeCell ref="E66:M66"/>
    <mergeCell ref="R65:S65"/>
    <mergeCell ref="R66:S66"/>
    <mergeCell ref="R68:S68"/>
    <mergeCell ref="R53:X53"/>
    <mergeCell ref="R58:X58"/>
    <mergeCell ref="R64:X64"/>
    <mergeCell ref="U65:X65"/>
    <mergeCell ref="R57:S57"/>
    <mergeCell ref="R59:S59"/>
    <mergeCell ref="U68:X68"/>
    <mergeCell ref="M64:M65"/>
    <mergeCell ref="Q16:S16"/>
    <mergeCell ref="Q18:S18"/>
    <mergeCell ref="Q20:S20"/>
    <mergeCell ref="Q25:S25"/>
    <mergeCell ref="Q30:S30"/>
    <mergeCell ref="Q32:S32"/>
    <mergeCell ref="U59:X59"/>
    <mergeCell ref="U63:X63"/>
    <mergeCell ref="R49:S51"/>
    <mergeCell ref="U54:X54"/>
    <mergeCell ref="Q56:R56"/>
    <mergeCell ref="Q49:Q51"/>
    <mergeCell ref="W42:X42"/>
    <mergeCell ref="U25:X25"/>
    <mergeCell ref="U37:W37"/>
    <mergeCell ref="U26:W26"/>
    <mergeCell ref="U27:W27"/>
    <mergeCell ref="U29:W29"/>
    <mergeCell ref="U31:W31"/>
    <mergeCell ref="R39:S39"/>
    <mergeCell ref="Q37:T37"/>
    <mergeCell ref="U28:W28"/>
    <mergeCell ref="U56:X56"/>
    <mergeCell ref="R55:S55"/>
    <mergeCell ref="U32:X32"/>
    <mergeCell ref="B58:C58"/>
    <mergeCell ref="B63:C63"/>
    <mergeCell ref="E58:K58"/>
    <mergeCell ref="E63:K63"/>
    <mergeCell ref="B51:C51"/>
    <mergeCell ref="E51:K51"/>
    <mergeCell ref="B53:C53"/>
    <mergeCell ref="E53:K53"/>
    <mergeCell ref="M59:M63"/>
    <mergeCell ref="M50:M51"/>
    <mergeCell ref="M52:M53"/>
    <mergeCell ref="M54:M58"/>
    <mergeCell ref="E62:J62"/>
    <mergeCell ref="E54:J54"/>
    <mergeCell ref="B54:D57"/>
    <mergeCell ref="U51:X51"/>
    <mergeCell ref="U52:X52"/>
    <mergeCell ref="T3:Z3"/>
    <mergeCell ref="Q4:T4"/>
    <mergeCell ref="U4:X4"/>
    <mergeCell ref="Y4:Z4"/>
    <mergeCell ref="Q11:W11"/>
    <mergeCell ref="E18:K18"/>
    <mergeCell ref="B32:C32"/>
    <mergeCell ref="E32:K32"/>
    <mergeCell ref="E31:J31"/>
    <mergeCell ref="E29:J29"/>
    <mergeCell ref="B26:C29"/>
    <mergeCell ref="E30:K30"/>
    <mergeCell ref="E25:K25"/>
    <mergeCell ref="B31:D31"/>
    <mergeCell ref="E19:J19"/>
    <mergeCell ref="B19:D19"/>
    <mergeCell ref="Z21:Z25"/>
    <mergeCell ref="Z26:Z30"/>
    <mergeCell ref="U30:X30"/>
    <mergeCell ref="M26:M29"/>
    <mergeCell ref="Q26:T29"/>
    <mergeCell ref="Z31:Z32"/>
    <mergeCell ref="M31:M32"/>
    <mergeCell ref="Q31:T31"/>
    <mergeCell ref="B7:K7"/>
    <mergeCell ref="B9:K9"/>
    <mergeCell ref="B11:J11"/>
    <mergeCell ref="B12:J12"/>
    <mergeCell ref="B10:K10"/>
    <mergeCell ref="B2:M2"/>
    <mergeCell ref="B6:K6"/>
    <mergeCell ref="Q19:T19"/>
    <mergeCell ref="U21:W21"/>
    <mergeCell ref="Q6:X6"/>
    <mergeCell ref="Q13:X13"/>
    <mergeCell ref="Q8:X8"/>
    <mergeCell ref="Q9:X9"/>
    <mergeCell ref="Q10:X10"/>
    <mergeCell ref="Q14:X14"/>
    <mergeCell ref="B18:C18"/>
    <mergeCell ref="U18:X18"/>
    <mergeCell ref="B20:C20"/>
    <mergeCell ref="E20:K20"/>
    <mergeCell ref="B21:C24"/>
    <mergeCell ref="B17:D17"/>
    <mergeCell ref="U20:X20"/>
    <mergeCell ref="Q2:Z2"/>
    <mergeCell ref="Q3:R3"/>
    <mergeCell ref="Z6:Z14"/>
    <mergeCell ref="B3:C3"/>
    <mergeCell ref="D3:M3"/>
    <mergeCell ref="M21:M24"/>
    <mergeCell ref="T16:W16"/>
    <mergeCell ref="U17:W17"/>
    <mergeCell ref="Q17:T17"/>
    <mergeCell ref="U19:W19"/>
    <mergeCell ref="B8:K8"/>
    <mergeCell ref="Z17:Z18"/>
    <mergeCell ref="Z19:Z20"/>
    <mergeCell ref="M17:M18"/>
    <mergeCell ref="M19:M20"/>
    <mergeCell ref="U24:W24"/>
    <mergeCell ref="U22:W22"/>
    <mergeCell ref="U23:W23"/>
    <mergeCell ref="Q21:T24"/>
    <mergeCell ref="Q12:W12"/>
    <mergeCell ref="Q7:X7"/>
    <mergeCell ref="E4:K4"/>
    <mergeCell ref="M6:M14"/>
    <mergeCell ref="L4:M4"/>
    <mergeCell ref="B14:K14"/>
    <mergeCell ref="B4:D4"/>
    <mergeCell ref="Q62:R62"/>
    <mergeCell ref="R60:S60"/>
    <mergeCell ref="R63:S63"/>
    <mergeCell ref="E61:J61"/>
    <mergeCell ref="B16:C16"/>
    <mergeCell ref="E17:J17"/>
    <mergeCell ref="D16:J16"/>
    <mergeCell ref="B13:K13"/>
    <mergeCell ref="U57:X57"/>
    <mergeCell ref="B30:C30"/>
    <mergeCell ref="B25:C25"/>
    <mergeCell ref="B40:K40"/>
    <mergeCell ref="B41:K41"/>
    <mergeCell ref="B42:K42"/>
    <mergeCell ref="B39:K39"/>
    <mergeCell ref="M39:M47"/>
    <mergeCell ref="L37:M37"/>
    <mergeCell ref="Q36:Z36"/>
    <mergeCell ref="E50:J50"/>
    <mergeCell ref="B49:C49"/>
    <mergeCell ref="E52:J52"/>
    <mergeCell ref="B50:D50"/>
    <mergeCell ref="E37:K37"/>
    <mergeCell ref="E24:J24"/>
    <mergeCell ref="B36:M36"/>
    <mergeCell ref="B37:D37"/>
    <mergeCell ref="B43:K43"/>
    <mergeCell ref="B44:J44"/>
    <mergeCell ref="B70:Z71"/>
    <mergeCell ref="Q44:Z44"/>
    <mergeCell ref="U50:X50"/>
    <mergeCell ref="D49:J49"/>
    <mergeCell ref="U55:X55"/>
    <mergeCell ref="U60:X60"/>
    <mergeCell ref="U66:X66"/>
    <mergeCell ref="R54:S54"/>
    <mergeCell ref="U62:X62"/>
    <mergeCell ref="E64:J64"/>
    <mergeCell ref="B64:D64"/>
    <mergeCell ref="B65:C65"/>
    <mergeCell ref="E65:K65"/>
    <mergeCell ref="B52:D52"/>
    <mergeCell ref="E55:J55"/>
    <mergeCell ref="E56:J56"/>
    <mergeCell ref="E57:J57"/>
    <mergeCell ref="B59:D62"/>
    <mergeCell ref="E59:J59"/>
    <mergeCell ref="E60:J60"/>
    <mergeCell ref="R52:S52"/>
    <mergeCell ref="B45:J45"/>
    <mergeCell ref="B47:K47"/>
    <mergeCell ref="B46:K46"/>
    <mergeCell ref="U49:X49"/>
    <mergeCell ref="R40:S40"/>
    <mergeCell ref="R41:S41"/>
    <mergeCell ref="R42:S42"/>
    <mergeCell ref="R43:S43"/>
    <mergeCell ref="W43:X43"/>
  </mergeCells>
  <phoneticPr fontId="0" type="noConversion"/>
  <dataValidations count="2">
    <dataValidation allowBlank="1" showInputMessage="1" showErrorMessage="1" promptTitle="ISS A COMPENSAR" prompt="INFORME OS ISS RETIDOS NAS NOTAS-FISCIAS._x000a__x000a_COMPENSADO NO ISS CÁLCULADO AO LADO ESQUERDO DA PLANILHA." sqref="Z31:Z32 M31:M32 M64"/>
    <dataValidation type="list" allowBlank="1" showInputMessage="1" showErrorMessage="1" sqref="E4:K4">
      <formula1>$AD$6:$AD$36</formula1>
    </dataValidation>
  </dataValidations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65" orientation="landscape" blackAndWhite="1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AJUDA</vt:lpstr>
      <vt:lpstr>NF COM RETENÇÃO</vt:lpstr>
      <vt:lpstr>APURAÇÃO LUCRO PRESUMIDO</vt:lpstr>
    </vt:vector>
  </TitlesOfParts>
  <Company>ANGELO ADALBERTO TONON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ANGELO ADALBERTO TONON</dc:title>
  <dc:subject>CÁLCULO LUCRO PRESUMIDO</dc:subject>
  <dc:creator>ANGELO ADALBERTO TONON</dc:creator>
  <cp:keywords>CÁLCULO LUCRO PRESUMIDO</cp:keywords>
  <dc:description>ELABORADO A PEDIDO DE ALGUNS USUÁRIOS DA CLASSE CONTABIL</dc:description>
  <cp:lastModifiedBy>João de Carvalho</cp:lastModifiedBy>
  <cp:lastPrinted>2013-10-23T10:56:22Z</cp:lastPrinted>
  <dcterms:created xsi:type="dcterms:W3CDTF">2004-05-21T01:24:20Z</dcterms:created>
  <dcterms:modified xsi:type="dcterms:W3CDTF">2019-10-20T18:24:13Z</dcterms:modified>
  <cp:category>CÁLCULO LUCRO PRESUMIDO</cp:category>
</cp:coreProperties>
</file>