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Plan1" sheetId="1" r:id="rId1"/>
  </sheets>
  <definedNames>
    <definedName name="_xlnm.Print_Area" localSheetId="0">'Plan1'!$A$1:$E$31</definedName>
  </definedNames>
  <calcPr fullCalcOnLoad="1"/>
</workbook>
</file>

<file path=xl/sharedStrings.xml><?xml version="1.0" encoding="utf-8"?>
<sst xmlns="http://schemas.openxmlformats.org/spreadsheetml/2006/main" count="44" uniqueCount="43">
  <si>
    <t>Até 16.12.1998</t>
  </si>
  <si>
    <t>Fundamentação</t>
  </si>
  <si>
    <t>Masculino</t>
  </si>
  <si>
    <t>Informação dos tempos de contribuições nos diversos regimes</t>
  </si>
  <si>
    <t>Regimes de Previdência</t>
  </si>
  <si>
    <t>Após 16.12.1998</t>
  </si>
  <si>
    <t>Composição dos proventos</t>
  </si>
  <si>
    <t>APOSENTADORIA POR IDADE E TEMPO DE CONTRIBUIÇÃO - PROVENTOS INTEGRAIS C/ BASE NA ÚLTIMA REMUNERAÇÃO C/ PARIDADE</t>
  </si>
  <si>
    <t>CTC emitida pelo INSS &gt;&gt;&gt;</t>
  </si>
  <si>
    <t>CTC emitida por outro RPPS &gt;&gt;&gt;</t>
  </si>
  <si>
    <t>CTC emitida pelo RPPS atual &gt;&gt;&gt;</t>
  </si>
  <si>
    <t>TEMPO TOTAL POR PERÍODOS &gt;&gt;&gt;</t>
  </si>
  <si>
    <t>TEMPO TOTAL &gt;&gt;&gt;</t>
  </si>
  <si>
    <t xml:space="preserve">O servidor ainda não terá direito a aposentadoria nessa regra se esse percentual for inferior a 100% &gt;&gt;&gt; </t>
  </si>
  <si>
    <t>Feminino</t>
  </si>
  <si>
    <t>Número de anos aproveitado na redução da idade mínima permitida &gt;&gt;&gt;</t>
  </si>
  <si>
    <t>APOSENTADORIA INTEGRAL NO VALOR DE R$-</t>
  </si>
  <si>
    <r>
      <t>Reajuste do benefício:</t>
    </r>
    <r>
      <rPr>
        <sz val="8"/>
        <rFont val="Arial"/>
        <family val="2"/>
      </rPr>
      <t xml:space="preserve"> Paridade com a remuneração dos servidores ativos. As pensôes derivadas dos proventos dos servidores que se aposentarem de acordo com esta regra, também serão reajustadas pela paridade.</t>
    </r>
  </si>
  <si>
    <r>
      <t>Forma de cálculo:</t>
    </r>
    <r>
      <rPr>
        <sz val="8"/>
        <rFont val="Arial"/>
        <family val="2"/>
      </rPr>
      <t xml:space="preserve"> Aposentadoria integral (última remuneração do servidor no cargo efetivo)</t>
    </r>
  </si>
  <si>
    <t>Requisitos mínimos, inclusive para professores</t>
  </si>
  <si>
    <t>Essa regra do artigo 3º da EC 47/2005 aplica-se também a professores, sem qualquer excepcionalidade quanto ao tempo de contribuição e a idade.</t>
  </si>
  <si>
    <t>sim</t>
  </si>
  <si>
    <t>não</t>
  </si>
  <si>
    <r>
      <t>Tempo no Cargo:</t>
    </r>
    <r>
      <rPr>
        <sz val="8"/>
        <rFont val="Arial"/>
        <family val="2"/>
      </rPr>
      <t xml:space="preserve"> 5 anos; </t>
    </r>
    <r>
      <rPr>
        <b/>
        <sz val="8"/>
        <rFont val="Arial"/>
        <family val="2"/>
      </rPr>
      <t>Tempo na Carreira:</t>
    </r>
    <r>
      <rPr>
        <sz val="8"/>
        <rFont val="Arial"/>
        <family val="2"/>
      </rPr>
      <t xml:space="preserve"> 15 anos; </t>
    </r>
    <r>
      <rPr>
        <b/>
        <sz val="8"/>
        <rFont val="Arial"/>
        <family val="2"/>
      </rPr>
      <t>Tempo no serviço público:</t>
    </r>
    <r>
      <rPr>
        <sz val="8"/>
        <rFont val="Arial"/>
        <family val="2"/>
      </rPr>
      <t xml:space="preserve"> 25 anos; </t>
    </r>
    <r>
      <rPr>
        <b/>
        <sz val="8"/>
        <rFont val="Arial"/>
        <family val="2"/>
      </rPr>
      <t>Tempo de contribuição:</t>
    </r>
    <r>
      <rPr>
        <sz val="8"/>
        <rFont val="Arial"/>
        <family val="2"/>
      </rPr>
      <t xml:space="preserve"> 35 anos, se homem, 30 anos, se mulher; </t>
    </r>
    <r>
      <rPr>
        <b/>
        <sz val="8"/>
        <rFont val="Arial"/>
        <family val="2"/>
      </rPr>
      <t>Idade mínima:</t>
    </r>
    <r>
      <rPr>
        <sz val="8"/>
        <rFont val="Arial"/>
        <family val="2"/>
      </rPr>
      <t xml:space="preserve"> diminuí na proporção inversa em que aumenta o tempo de contribuição: 35/60, 36/59, 37/58, ..., se homem, 30/55, 31/54, 32/53, ..., se mulher; </t>
    </r>
    <r>
      <rPr>
        <b/>
        <sz val="8"/>
        <rFont val="Arial"/>
        <family val="2"/>
      </rPr>
      <t>Ingresso no Serviço Público:</t>
    </r>
    <r>
      <rPr>
        <sz val="8"/>
        <rFont val="Arial"/>
        <family val="2"/>
      </rPr>
      <t xml:space="preserve"> até 15/12/1998.</t>
    </r>
  </si>
  <si>
    <t>Data prevista para a Aposentadoria &gt;&gt;&gt;</t>
  </si>
  <si>
    <t>REGRA DE TRANSIÇÃO</t>
  </si>
  <si>
    <r>
      <t xml:space="preserve"> Artigo 3º da EC 47/2005</t>
    </r>
    <r>
      <rPr>
        <b/>
        <sz val="8"/>
        <rFont val="Arial"/>
        <family val="2"/>
      </rPr>
      <t xml:space="preserve"> </t>
    </r>
  </si>
  <si>
    <t>Cumprimento dos requisitos mínimos</t>
  </si>
  <si>
    <t>Tempo no cargo efetivo (No mínimo 5 anos) &gt;&gt;&gt;</t>
  </si>
  <si>
    <t>Tempo de contribuição (No mínimo 35 anos, se homem, e 30 anos, se mulher) &gt;&gt;&gt;</t>
  </si>
  <si>
    <t>Data de início na carreira &gt;&gt;&gt;</t>
  </si>
  <si>
    <t>Data de admissão no último cargo &gt;&gt;&gt;</t>
  </si>
  <si>
    <t>Data de nascimento do servidor &gt;&gt;&gt;</t>
  </si>
  <si>
    <t>Nome do Servidor &gt;</t>
  </si>
  <si>
    <t>Sexo - selecione a opção &gt;&gt;&gt;</t>
  </si>
  <si>
    <t>Idade mínima (Diminuí na proporção que aumenta o tempo de contribuição: 35/60 p/homem e 30/55 p/mulher)&gt;&gt;&gt;</t>
  </si>
  <si>
    <t>Tempo necessário para a aposentadoria integral (12775 para homem e 10950 para mulher) &gt;&gt;&gt;</t>
  </si>
  <si>
    <r>
      <t xml:space="preserve">INFORMAR </t>
    </r>
    <r>
      <rPr>
        <sz val="8"/>
        <rFont val="Arial"/>
        <family val="2"/>
      </rPr>
      <t xml:space="preserve">- Última Remuneração do servidor no cargo efetivo (constituída pelo vencimento e vantagens pecuniárias permanentes estabelecidas em lei, acrescido dos adicionais de caráter individual e das vantagens pessoais permanentes) </t>
    </r>
    <r>
      <rPr>
        <sz val="8"/>
        <color indexed="10"/>
        <rFont val="Arial"/>
        <family val="2"/>
      </rPr>
      <t>Vedada a inclusão de parcelas temporárias de local de trabalho &gt;&gt;&gt;&gt;&gt;&gt;&gt;&gt;&gt;&gt;</t>
    </r>
  </si>
  <si>
    <t>Data de admissão do Servidor Público &gt;&gt;&gt;</t>
  </si>
  <si>
    <t>Tempo na carreira (No mínimo 15 anos) &gt;&gt;&gt;</t>
  </si>
  <si>
    <t>Tempo de efetivo exercício no serviço público (No mínimo 25 anos) &gt;&gt;&gt;</t>
  </si>
  <si>
    <r>
      <t xml:space="preserve">Dados do servidor - Informar o solicitado nas células de cor branca </t>
    </r>
    <r>
      <rPr>
        <b/>
        <sz val="10"/>
        <color indexed="10"/>
        <rFont val="Arial"/>
        <family val="2"/>
      </rPr>
      <t>(informações obrigatórias)</t>
    </r>
  </si>
  <si>
    <t>Gildo Fortunato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</si>
</sst>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mm/yyyy"/>
    <numFmt numFmtId="175" formatCode="&quot;R$ &quot;#,##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#,##0.000"/>
    <numFmt numFmtId="181" formatCode="#,##0.0"/>
  </numFmts>
  <fonts count="46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/>
    </xf>
    <xf numFmtId="10" fontId="8" fillId="33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 applyProtection="1">
      <alignment vertical="top"/>
      <protection locked="0"/>
    </xf>
    <xf numFmtId="14" fontId="4" fillId="0" borderId="0" xfId="0" applyNumberFormat="1" applyFont="1" applyAlignment="1" applyProtection="1">
      <alignment vertical="top"/>
      <protection locked="0"/>
    </xf>
    <xf numFmtId="3" fontId="4" fillId="0" borderId="0" xfId="0" applyNumberFormat="1" applyFont="1" applyAlignment="1" applyProtection="1">
      <alignment vertical="top"/>
      <protection locked="0"/>
    </xf>
    <xf numFmtId="3" fontId="0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34" borderId="14" xfId="0" applyFont="1" applyFill="1" applyBorder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horizontal="right" vertical="center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 vertical="top"/>
      <protection locked="0"/>
    </xf>
    <xf numFmtId="4" fontId="3" fillId="0" borderId="0" xfId="0" applyNumberFormat="1" applyFont="1" applyAlignment="1" applyProtection="1">
      <alignment vertical="top"/>
      <protection locked="0"/>
    </xf>
    <xf numFmtId="0" fontId="2" fillId="34" borderId="10" xfId="0" applyFont="1" applyFill="1" applyBorder="1" applyAlignment="1">
      <alignment horizontal="center" vertical="distributed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22" fontId="0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4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5" xfId="0" applyNumberFormat="1" applyFont="1" applyFill="1" applyBorder="1" applyAlignment="1" applyProtection="1">
      <alignment horizontal="center" vertical="center"/>
      <protection locked="0"/>
    </xf>
    <xf numFmtId="4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1" fontId="4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0" fillId="33" borderId="1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>
      <alignment horizontal="center"/>
    </xf>
    <xf numFmtId="4" fontId="5" fillId="35" borderId="18" xfId="0" applyNumberFormat="1" applyFont="1" applyFill="1" applyBorder="1" applyAlignment="1" applyProtection="1">
      <alignment horizontal="center" vertical="center"/>
      <protection locked="0"/>
    </xf>
    <xf numFmtId="4" fontId="5" fillId="36" borderId="18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center" vertical="center" wrapText="1"/>
      <protection locked="0"/>
    </xf>
    <xf numFmtId="3" fontId="9" fillId="0" borderId="0" xfId="0" applyNumberFormat="1" applyFont="1" applyAlignment="1" applyProtection="1">
      <alignment horizontal="center" vertical="top"/>
      <protection locked="0"/>
    </xf>
    <xf numFmtId="3" fontId="2" fillId="0" borderId="0" xfId="0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2" fillId="34" borderId="19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justify" vertical="distributed" wrapText="1"/>
    </xf>
    <xf numFmtId="0" fontId="2" fillId="34" borderId="18" xfId="0" applyFont="1" applyFill="1" applyBorder="1" applyAlignment="1">
      <alignment horizontal="justify" vertical="distributed"/>
    </xf>
    <xf numFmtId="3" fontId="2" fillId="34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2" fillId="34" borderId="14" xfId="0" applyFont="1" applyFill="1" applyBorder="1" applyAlignment="1">
      <alignment horizontal="left" vertical="distributed"/>
    </xf>
    <xf numFmtId="0" fontId="2" fillId="34" borderId="20" xfId="0" applyFont="1" applyFill="1" applyBorder="1" applyAlignment="1">
      <alignment horizontal="left" vertical="distributed"/>
    </xf>
    <xf numFmtId="0" fontId="2" fillId="34" borderId="15" xfId="0" applyFont="1" applyFill="1" applyBorder="1" applyAlignment="1">
      <alignment horizontal="left" vertical="distributed"/>
    </xf>
    <xf numFmtId="0" fontId="5" fillId="37" borderId="1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distributed"/>
    </xf>
    <xf numFmtId="3" fontId="2" fillId="34" borderId="21" xfId="0" applyNumberFormat="1" applyFont="1" applyFill="1" applyBorder="1" applyAlignment="1">
      <alignment horizontal="right" vertical="center" wrapText="1"/>
    </xf>
    <xf numFmtId="0" fontId="0" fillId="34" borderId="22" xfId="0" applyFill="1" applyBorder="1" applyAlignment="1">
      <alignment horizontal="right" vertical="center"/>
    </xf>
    <xf numFmtId="0" fontId="0" fillId="34" borderId="23" xfId="0" applyFill="1" applyBorder="1" applyAlignment="1">
      <alignment horizontal="right" vertical="center"/>
    </xf>
    <xf numFmtId="10" fontId="1" fillId="34" borderId="18" xfId="0" applyNumberFormat="1" applyFont="1" applyFill="1" applyBorder="1" applyAlignment="1">
      <alignment horizontal="justify" vertical="distributed" wrapText="1"/>
    </xf>
    <xf numFmtId="0" fontId="0" fillId="0" borderId="18" xfId="0" applyBorder="1" applyAlignment="1">
      <alignment horizontal="justify"/>
    </xf>
    <xf numFmtId="0" fontId="1" fillId="38" borderId="24" xfId="0" applyFont="1" applyFill="1" applyBorder="1" applyAlignment="1">
      <alignment horizontal="center" vertical="center"/>
    </xf>
    <xf numFmtId="0" fontId="1" fillId="38" borderId="25" xfId="0" applyFont="1" applyFill="1" applyBorder="1" applyAlignment="1">
      <alignment horizontal="center" vertical="center"/>
    </xf>
    <xf numFmtId="0" fontId="1" fillId="38" borderId="26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1" fillId="34" borderId="14" xfId="0" applyFont="1" applyFill="1" applyBorder="1" applyAlignment="1">
      <alignment horizontal="justify" vertical="distributed"/>
    </xf>
    <xf numFmtId="0" fontId="0" fillId="34" borderId="20" xfId="0" applyFill="1" applyBorder="1" applyAlignment="1">
      <alignment horizontal="justify" vertical="distributed"/>
    </xf>
    <xf numFmtId="0" fontId="0" fillId="34" borderId="15" xfId="0" applyFill="1" applyBorder="1" applyAlignment="1">
      <alignment horizontal="justify" vertical="distributed"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10" fontId="1" fillId="34" borderId="18" xfId="0" applyNumberFormat="1" applyFont="1" applyFill="1" applyBorder="1" applyAlignment="1">
      <alignment horizontal="center" vertical="distributed" wrapText="1"/>
    </xf>
    <xf numFmtId="0" fontId="0" fillId="0" borderId="18" xfId="0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" fillId="34" borderId="19" xfId="0" applyNumberFormat="1" applyFont="1" applyFill="1" applyBorder="1" applyAlignment="1">
      <alignment horizontal="right" vertical="center" wrapText="1"/>
    </xf>
    <xf numFmtId="3" fontId="2" fillId="34" borderId="27" xfId="0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3" fontId="2" fillId="34" borderId="29" xfId="0" applyNumberFormat="1" applyFont="1" applyFill="1" applyBorder="1" applyAlignment="1">
      <alignment horizontal="right" vertical="center" wrapText="1"/>
    </xf>
    <xf numFmtId="3" fontId="2" fillId="34" borderId="30" xfId="0" applyNumberFormat="1" applyFont="1" applyFill="1" applyBorder="1" applyAlignment="1">
      <alignment horizontal="right" vertical="center" wrapText="1"/>
    </xf>
    <xf numFmtId="0" fontId="0" fillId="34" borderId="30" xfId="0" applyFill="1" applyBorder="1" applyAlignment="1">
      <alignment horizontal="right" vertical="center"/>
    </xf>
    <xf numFmtId="0" fontId="0" fillId="34" borderId="31" xfId="0" applyFill="1" applyBorder="1" applyAlignment="1">
      <alignment horizontal="right" vertical="center"/>
    </xf>
    <xf numFmtId="3" fontId="2" fillId="34" borderId="22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3" fontId="5" fillId="38" borderId="18" xfId="0" applyNumberFormat="1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vertical="center" wrapText="1"/>
    </xf>
    <xf numFmtId="0" fontId="0" fillId="0" borderId="10" xfId="0" applyBorder="1" applyAlignment="1" applyProtection="1">
      <alignment vertical="center"/>
      <protection/>
    </xf>
    <xf numFmtId="3" fontId="2" fillId="33" borderId="14" xfId="0" applyNumberFormat="1" applyFont="1" applyFill="1" applyBorder="1" applyAlignment="1">
      <alignment horizontal="right" vertical="center" wrapText="1"/>
    </xf>
    <xf numFmtId="0" fontId="0" fillId="33" borderId="20" xfId="0" applyFill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2" fillId="34" borderId="14" xfId="0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34" borderId="19" xfId="0" applyFont="1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5" fillId="37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SheetLayoutView="100" zoomScalePageLayoutView="0" workbookViewId="0" topLeftCell="A1">
      <selection activeCell="P12" sqref="P12"/>
    </sheetView>
  </sheetViews>
  <sheetFormatPr defaultColWidth="8.8515625" defaultRowHeight="15" customHeight="1"/>
  <cols>
    <col min="1" max="1" width="14.57421875" style="1" customWidth="1"/>
    <col min="2" max="2" width="21.7109375" style="1" bestFit="1" customWidth="1"/>
    <col min="3" max="3" width="12.421875" style="1" customWidth="1"/>
    <col min="4" max="4" width="30.421875" style="1" customWidth="1"/>
    <col min="5" max="5" width="22.140625" style="1" customWidth="1"/>
    <col min="6" max="6" width="0.13671875" style="1" hidden="1" customWidth="1"/>
    <col min="7" max="7" width="11.28125" style="2" hidden="1" customWidth="1"/>
    <col min="8" max="8" width="14.00390625" style="2" hidden="1" customWidth="1"/>
    <col min="9" max="10" width="0.13671875" style="2" hidden="1" customWidth="1"/>
    <col min="11" max="11" width="1.8515625" style="3" hidden="1" customWidth="1"/>
    <col min="12" max="12" width="0.2890625" style="1" customWidth="1"/>
    <col min="13" max="16384" width="8.8515625" style="1" customWidth="1"/>
  </cols>
  <sheetData>
    <row r="1" spans="1:13" ht="17.25" customHeight="1" thickBot="1">
      <c r="A1" s="64" t="s">
        <v>25</v>
      </c>
      <c r="B1" s="65"/>
      <c r="C1" s="65"/>
      <c r="D1" s="65"/>
      <c r="E1" s="66"/>
      <c r="F1" s="32"/>
      <c r="G1" s="18"/>
      <c r="H1" s="18"/>
      <c r="I1" s="18"/>
      <c r="J1" s="18"/>
      <c r="K1" s="41"/>
      <c r="L1" s="32"/>
      <c r="M1" s="32"/>
    </row>
    <row r="2" spans="1:13" ht="17.25" customHeight="1" thickBot="1">
      <c r="A2" s="73" t="s">
        <v>7</v>
      </c>
      <c r="B2" s="74"/>
      <c r="C2" s="74"/>
      <c r="D2" s="74"/>
      <c r="E2" s="75"/>
      <c r="F2" s="42"/>
      <c r="G2" s="16">
        <f>IF(E6="masculino",1,IF(E6="feminino",0))</f>
        <v>1</v>
      </c>
      <c r="H2" s="16" t="b">
        <f>IF(G2=1,G21&gt;=60,IF(G2=0,G21&gt;=55))</f>
        <v>1</v>
      </c>
      <c r="I2" s="18"/>
      <c r="J2" s="18"/>
      <c r="K2" s="41"/>
      <c r="L2" s="32"/>
      <c r="M2" s="32"/>
    </row>
    <row r="3" spans="1:13" ht="15.75" customHeight="1" thickBot="1">
      <c r="A3" s="52" t="s">
        <v>1</v>
      </c>
      <c r="B3" s="58" t="s">
        <v>26</v>
      </c>
      <c r="C3" s="59"/>
      <c r="D3" s="59"/>
      <c r="E3" s="60"/>
      <c r="F3" s="29"/>
      <c r="G3" s="7"/>
      <c r="H3" s="7"/>
      <c r="I3" s="7"/>
      <c r="J3" s="7"/>
      <c r="K3" s="43"/>
      <c r="L3" s="32"/>
      <c r="M3" s="32"/>
    </row>
    <row r="4" spans="1:13" ht="47.25" customHeight="1" hidden="1" thickBot="1">
      <c r="A4" s="19" t="s">
        <v>19</v>
      </c>
      <c r="B4" s="79" t="s">
        <v>23</v>
      </c>
      <c r="C4" s="80"/>
      <c r="D4" s="80"/>
      <c r="E4" s="81"/>
      <c r="F4" s="29"/>
      <c r="G4" s="7"/>
      <c r="H4" s="7"/>
      <c r="I4" s="7"/>
      <c r="J4" s="7"/>
      <c r="K4" s="43"/>
      <c r="L4" s="32"/>
      <c r="M4" s="32"/>
    </row>
    <row r="5" spans="1:13" ht="15" customHeight="1" thickBot="1">
      <c r="A5" s="61" t="s">
        <v>41</v>
      </c>
      <c r="B5" s="62"/>
      <c r="C5" s="62"/>
      <c r="D5" s="62"/>
      <c r="E5" s="63"/>
      <c r="F5" s="29"/>
      <c r="G5" s="7"/>
      <c r="H5" s="7"/>
      <c r="I5" s="7"/>
      <c r="J5" s="7"/>
      <c r="K5" s="43"/>
      <c r="L5" s="32"/>
      <c r="M5" s="32"/>
    </row>
    <row r="6" spans="1:13" ht="15" customHeight="1" thickBot="1">
      <c r="A6" s="14" t="s">
        <v>33</v>
      </c>
      <c r="B6" s="84" t="s">
        <v>42</v>
      </c>
      <c r="C6" s="84"/>
      <c r="D6" s="14" t="s">
        <v>34</v>
      </c>
      <c r="E6" s="13" t="s">
        <v>2</v>
      </c>
      <c r="F6" s="29"/>
      <c r="G6" s="7"/>
      <c r="H6" s="7"/>
      <c r="I6" s="7" t="s">
        <v>2</v>
      </c>
      <c r="J6" s="7"/>
      <c r="K6" s="8"/>
      <c r="L6" s="7"/>
      <c r="M6" s="32"/>
    </row>
    <row r="7" spans="1:13" ht="15" customHeight="1" thickBot="1">
      <c r="A7" s="106" t="s">
        <v>32</v>
      </c>
      <c r="B7" s="107"/>
      <c r="C7" s="15">
        <v>18768</v>
      </c>
      <c r="D7" s="14" t="s">
        <v>38</v>
      </c>
      <c r="E7" s="15">
        <v>29253</v>
      </c>
      <c r="F7" s="29"/>
      <c r="G7" s="7"/>
      <c r="H7" s="7"/>
      <c r="I7" s="7" t="s">
        <v>14</v>
      </c>
      <c r="J7" s="7"/>
      <c r="K7" s="7"/>
      <c r="L7" s="7"/>
      <c r="M7" s="32"/>
    </row>
    <row r="8" spans="1:13" ht="15" customHeight="1" thickBot="1">
      <c r="A8" s="108" t="s">
        <v>31</v>
      </c>
      <c r="B8" s="109"/>
      <c r="C8" s="15">
        <v>33575</v>
      </c>
      <c r="D8" s="14" t="s">
        <v>24</v>
      </c>
      <c r="E8" s="15">
        <v>40116</v>
      </c>
      <c r="F8" s="44"/>
      <c r="G8" s="16" t="str">
        <f>IF(B7=0," ",IF(B7&gt;0,I8))</f>
        <v> </v>
      </c>
      <c r="H8" s="7"/>
      <c r="I8" s="24"/>
      <c r="J8" s="7"/>
      <c r="K8" s="8"/>
      <c r="L8" s="7"/>
      <c r="M8" s="32"/>
    </row>
    <row r="9" spans="1:13" ht="15" customHeight="1" thickBot="1">
      <c r="A9" s="108" t="s">
        <v>30</v>
      </c>
      <c r="B9" s="109"/>
      <c r="C9" s="15">
        <v>33575</v>
      </c>
      <c r="D9" s="12"/>
      <c r="E9" s="38"/>
      <c r="F9" s="29"/>
      <c r="G9" s="7"/>
      <c r="H9" s="7"/>
      <c r="I9" s="35">
        <f>IF(H2=FALSE,0,IF(H2=TRUE,1))</f>
        <v>1</v>
      </c>
      <c r="J9" s="7"/>
      <c r="K9" s="7"/>
      <c r="L9" s="7"/>
      <c r="M9" s="32"/>
    </row>
    <row r="10" spans="1:13" ht="15" customHeight="1" thickBot="1">
      <c r="A10" s="110" t="s">
        <v>27</v>
      </c>
      <c r="B10" s="111"/>
      <c r="C10" s="111"/>
      <c r="D10" s="111"/>
      <c r="E10" s="111"/>
      <c r="F10" s="29"/>
      <c r="G10" s="30"/>
      <c r="H10" s="7"/>
      <c r="I10" s="31">
        <f>IF(E7&lt;G11,1,IF(E7&gt;G11,0))</f>
        <v>1</v>
      </c>
      <c r="J10" s="7"/>
      <c r="K10" s="7"/>
      <c r="L10" s="7"/>
      <c r="M10" s="32"/>
    </row>
    <row r="11" spans="1:13" ht="15" customHeight="1" thickBot="1">
      <c r="A11" s="77" t="s">
        <v>35</v>
      </c>
      <c r="B11" s="102"/>
      <c r="C11" s="102"/>
      <c r="D11" s="102"/>
      <c r="E11" s="33">
        <f>YEAR(E8)-YEAR(C7)-1+IF(DATE(1901,MONTH(C7),DAY(C7))-DATE(1901,MONTH(E8),DAY(E8))&lt;=0,1,0)</f>
        <v>58</v>
      </c>
      <c r="F11" s="29"/>
      <c r="G11" s="34">
        <v>36144</v>
      </c>
      <c r="H11" s="7"/>
      <c r="I11" s="31">
        <f>IF(E12&gt;=5,1,IF(E12&lt;5,0))</f>
        <v>1</v>
      </c>
      <c r="J11" s="18"/>
      <c r="K11" s="7"/>
      <c r="L11" s="7"/>
      <c r="M11" s="32"/>
    </row>
    <row r="12" spans="1:13" ht="15" customHeight="1" thickBot="1">
      <c r="A12" s="77" t="s">
        <v>28</v>
      </c>
      <c r="B12" s="78"/>
      <c r="C12" s="78"/>
      <c r="D12" s="78"/>
      <c r="E12" s="33">
        <f>YEAR(E8)-YEAR(C8)-1+IF(DATE(1901,MONTH(C8),DAY(C8))-DATE(1901,MONTH(E8),DAY(E8))&lt;=0,1,0)</f>
        <v>17</v>
      </c>
      <c r="F12" s="29"/>
      <c r="G12" s="34"/>
      <c r="H12" s="7"/>
      <c r="I12" s="31">
        <f>IF(E13&gt;=15,1,IF(E13&lt;15,0))</f>
        <v>1</v>
      </c>
      <c r="J12" s="7" t="s">
        <v>21</v>
      </c>
      <c r="K12" s="7"/>
      <c r="L12" s="7"/>
      <c r="M12" s="32"/>
    </row>
    <row r="13" spans="1:13" ht="15" customHeight="1" thickBot="1">
      <c r="A13" s="77" t="s">
        <v>39</v>
      </c>
      <c r="B13" s="102"/>
      <c r="C13" s="102"/>
      <c r="D13" s="102"/>
      <c r="E13" s="33">
        <f>YEAR(E8)-YEAR(C9)-1+IF(DATE(1901,MONTH(C9),DAY(C9))-DATE(1901,MONTH(E8),DAY(E8))&lt;=0,1,0)</f>
        <v>17</v>
      </c>
      <c r="F13" s="29"/>
      <c r="G13" s="36"/>
      <c r="H13" s="7"/>
      <c r="I13" s="31">
        <f>IF(E24=100%,1,IF(E24&lt;100%,0))</f>
        <v>1</v>
      </c>
      <c r="J13" s="7" t="s">
        <v>22</v>
      </c>
      <c r="K13" s="7"/>
      <c r="L13" s="7"/>
      <c r="M13" s="32"/>
    </row>
    <row r="14" spans="1:13" ht="15" customHeight="1" thickBot="1">
      <c r="A14" s="77" t="s">
        <v>40</v>
      </c>
      <c r="B14" s="102"/>
      <c r="C14" s="102"/>
      <c r="D14" s="102"/>
      <c r="E14" s="33">
        <f>YEAR(E8)-YEAR(E7)-1+IF(DATE(1901,MONTH(E7),DAY(E7))-DATE(1901,MONTH(E8),DAY(E8))&lt;=0,1,0)</f>
        <v>29</v>
      </c>
      <c r="F14" s="29"/>
      <c r="G14" s="7"/>
      <c r="H14" s="7"/>
      <c r="I14" s="31">
        <f>IF(E14&gt;=25,1,IF(E14&lt;25,0))</f>
        <v>1</v>
      </c>
      <c r="J14" s="7"/>
      <c r="K14" s="7"/>
      <c r="L14" s="7"/>
      <c r="M14" s="32"/>
    </row>
    <row r="15" spans="1:13" ht="15" customHeight="1" thickBot="1">
      <c r="A15" s="77" t="s">
        <v>29</v>
      </c>
      <c r="B15" s="102"/>
      <c r="C15" s="102"/>
      <c r="D15" s="102"/>
      <c r="E15" s="37">
        <f>ROUNDDOWN(E22/365,0)</f>
        <v>37</v>
      </c>
      <c r="F15" s="29"/>
      <c r="G15" s="7"/>
      <c r="H15" s="7"/>
      <c r="I15" s="31">
        <f>SUM(I9:I14)</f>
        <v>6</v>
      </c>
      <c r="J15" s="7"/>
      <c r="K15" s="7"/>
      <c r="L15" s="7"/>
      <c r="M15" s="32"/>
    </row>
    <row r="16" spans="1:13" ht="15" customHeight="1" thickBot="1">
      <c r="A16" s="82" t="s">
        <v>3</v>
      </c>
      <c r="B16" s="83"/>
      <c r="C16" s="83"/>
      <c r="D16" s="83"/>
      <c r="E16" s="83"/>
      <c r="F16" s="44"/>
      <c r="G16" s="9" t="e">
        <f>IF(#REF!="sim",1,IF(#REF!="não",0))</f>
        <v>#REF!</v>
      </c>
      <c r="H16" s="7"/>
      <c r="I16" s="7"/>
      <c r="J16" s="7"/>
      <c r="K16" s="7"/>
      <c r="L16" s="7"/>
      <c r="M16" s="32"/>
    </row>
    <row r="17" spans="1:13" ht="15" customHeight="1" thickBot="1">
      <c r="A17" s="87" t="s">
        <v>4</v>
      </c>
      <c r="B17" s="87"/>
      <c r="C17" s="88"/>
      <c r="D17" s="20" t="s">
        <v>0</v>
      </c>
      <c r="E17" s="21" t="s">
        <v>5</v>
      </c>
      <c r="F17" s="44"/>
      <c r="G17" s="17" t="e">
        <f>SUM(G16:G16)</f>
        <v>#REF!</v>
      </c>
      <c r="H17" s="18"/>
      <c r="I17" s="7"/>
      <c r="J17" s="7"/>
      <c r="K17" s="9"/>
      <c r="L17" s="9">
        <f>IF(K17&gt;=30,1,IF(K17&lt;30,0))</f>
        <v>0</v>
      </c>
      <c r="M17" s="32"/>
    </row>
    <row r="18" spans="1:13" ht="15" customHeight="1" thickBot="1">
      <c r="A18" s="55" t="s">
        <v>8</v>
      </c>
      <c r="B18" s="56"/>
      <c r="C18" s="57"/>
      <c r="D18" s="22">
        <v>2844</v>
      </c>
      <c r="E18" s="23"/>
      <c r="F18" s="45"/>
      <c r="G18" s="18"/>
      <c r="H18" s="18"/>
      <c r="I18" s="7"/>
      <c r="J18" s="7"/>
      <c r="K18" s="9"/>
      <c r="L18" s="9">
        <f>IF(K18=12,1,IF(K18&lt;12,0))</f>
        <v>0</v>
      </c>
      <c r="M18" s="32"/>
    </row>
    <row r="19" spans="1:13" ht="15" customHeight="1" thickBot="1">
      <c r="A19" s="55" t="s">
        <v>9</v>
      </c>
      <c r="B19" s="56"/>
      <c r="C19" s="57"/>
      <c r="D19" s="22">
        <v>0</v>
      </c>
      <c r="E19" s="23"/>
      <c r="F19" s="45"/>
      <c r="G19" s="18"/>
      <c r="H19" s="18"/>
      <c r="I19" s="7"/>
      <c r="J19" s="7"/>
      <c r="K19" s="9"/>
      <c r="L19" s="9">
        <f>IF(L17+L18=2,K19-1900+1,IF(L17+L18=1,K19-1900,IF(L17+L18=0,K19-1900)))</f>
        <v>-1900</v>
      </c>
      <c r="M19" s="32"/>
    </row>
    <row r="20" spans="1:13" ht="15" customHeight="1" thickBot="1">
      <c r="A20" s="55" t="s">
        <v>10</v>
      </c>
      <c r="B20" s="56"/>
      <c r="C20" s="57"/>
      <c r="D20" s="22">
        <v>6886</v>
      </c>
      <c r="E20" s="22">
        <v>3779</v>
      </c>
      <c r="F20" s="45"/>
      <c r="G20" s="18"/>
      <c r="H20" s="18"/>
      <c r="I20" s="18"/>
      <c r="J20" s="18"/>
      <c r="K20" s="41"/>
      <c r="L20" s="32"/>
      <c r="M20" s="32"/>
    </row>
    <row r="21" spans="1:13" ht="15" customHeight="1" thickBot="1">
      <c r="A21" s="103" t="s">
        <v>11</v>
      </c>
      <c r="B21" s="104"/>
      <c r="C21" s="105"/>
      <c r="D21" s="4">
        <f>SUM(D18:D20)</f>
        <v>9730</v>
      </c>
      <c r="E21" s="4">
        <f>SUM(E18:E20)</f>
        <v>3779</v>
      </c>
      <c r="F21" s="46"/>
      <c r="G21" s="47">
        <f>ROUNDDOWN(E11+E25,0)</f>
        <v>60</v>
      </c>
      <c r="H21" s="18"/>
      <c r="I21" s="18"/>
      <c r="J21" s="18"/>
      <c r="K21" s="41"/>
      <c r="L21" s="32"/>
      <c r="M21" s="32"/>
    </row>
    <row r="22" spans="1:13" ht="15" customHeight="1">
      <c r="A22" s="93" t="s">
        <v>12</v>
      </c>
      <c r="B22" s="94"/>
      <c r="C22" s="95"/>
      <c r="D22" s="96"/>
      <c r="E22" s="5">
        <f>C21+D21+E21</f>
        <v>13509</v>
      </c>
      <c r="F22" s="46"/>
      <c r="G22" s="18"/>
      <c r="H22" s="18"/>
      <c r="I22" s="18"/>
      <c r="J22" s="18"/>
      <c r="K22" s="41"/>
      <c r="L22" s="32"/>
      <c r="M22" s="32"/>
    </row>
    <row r="23" spans="1:13" ht="15" customHeight="1">
      <c r="A23" s="97" t="s">
        <v>36</v>
      </c>
      <c r="B23" s="98"/>
      <c r="C23" s="98"/>
      <c r="D23" s="99"/>
      <c r="E23" s="5">
        <f>IF(E6="Masculino",12775,IF(E6="Feminino",10950))</f>
        <v>12775</v>
      </c>
      <c r="F23" s="46"/>
      <c r="G23" s="18"/>
      <c r="H23" s="18"/>
      <c r="I23" s="18"/>
      <c r="J23" s="18"/>
      <c r="K23" s="41"/>
      <c r="L23" s="32"/>
      <c r="M23" s="32"/>
    </row>
    <row r="24" spans="1:13" ht="15" customHeight="1" thickBot="1">
      <c r="A24" s="68" t="s">
        <v>13</v>
      </c>
      <c r="B24" s="69"/>
      <c r="C24" s="69"/>
      <c r="D24" s="70"/>
      <c r="E24" s="6">
        <f>IF(E22/E23&gt;100%,100%,E22/E23)</f>
        <v>1</v>
      </c>
      <c r="F24" s="48"/>
      <c r="G24" s="18"/>
      <c r="H24" s="18"/>
      <c r="I24" s="18"/>
      <c r="J24" s="18"/>
      <c r="K24" s="41"/>
      <c r="L24" s="32"/>
      <c r="M24" s="32"/>
    </row>
    <row r="25" spans="1:13" ht="15" customHeight="1" thickBot="1">
      <c r="A25" s="89" t="s">
        <v>15</v>
      </c>
      <c r="B25" s="90"/>
      <c r="C25" s="91"/>
      <c r="D25" s="92"/>
      <c r="E25" s="10">
        <f>IF(E6="Masculino",(E22/365)-35,IF(E6="Feminino",(E22/365)-30))</f>
        <v>2.010958904109586</v>
      </c>
      <c r="F25" s="49"/>
      <c r="G25" s="18"/>
      <c r="H25" s="18"/>
      <c r="I25" s="18"/>
      <c r="J25" s="18"/>
      <c r="K25" s="41"/>
      <c r="L25" s="32"/>
      <c r="M25" s="32"/>
    </row>
    <row r="26" spans="1:13" ht="15" customHeight="1" thickBot="1" thickTop="1">
      <c r="A26" s="100" t="s">
        <v>6</v>
      </c>
      <c r="B26" s="101"/>
      <c r="C26" s="101"/>
      <c r="D26" s="101"/>
      <c r="E26" s="101"/>
      <c r="F26" s="49"/>
      <c r="G26" s="18"/>
      <c r="H26" s="18"/>
      <c r="I26" s="18"/>
      <c r="J26" s="18"/>
      <c r="K26" s="41"/>
      <c r="L26" s="32"/>
      <c r="M26" s="32"/>
    </row>
    <row r="27" spans="1:13" ht="24.75" customHeight="1" thickBot="1" thickTop="1">
      <c r="A27" s="85" t="s">
        <v>18</v>
      </c>
      <c r="B27" s="86"/>
      <c r="C27" s="86"/>
      <c r="D27" s="86"/>
      <c r="E27" s="86"/>
      <c r="F27" s="50"/>
      <c r="G27" s="18"/>
      <c r="H27" s="18"/>
      <c r="I27" s="18"/>
      <c r="J27" s="18"/>
      <c r="K27" s="41"/>
      <c r="L27" s="32"/>
      <c r="M27" s="32"/>
    </row>
    <row r="28" spans="1:13" ht="39" customHeight="1" thickBot="1" thickTop="1">
      <c r="A28" s="53" t="s">
        <v>37</v>
      </c>
      <c r="B28" s="54"/>
      <c r="C28" s="54"/>
      <c r="D28" s="54"/>
      <c r="E28" s="39">
        <v>13400</v>
      </c>
      <c r="F28" s="51"/>
      <c r="G28" s="18"/>
      <c r="H28" s="18"/>
      <c r="I28" s="18"/>
      <c r="J28" s="18"/>
      <c r="K28" s="41"/>
      <c r="L28" s="32"/>
      <c r="M28" s="32"/>
    </row>
    <row r="29" spans="1:13" ht="27" customHeight="1" thickBot="1" thickTop="1">
      <c r="A29" s="76" t="s">
        <v>16</v>
      </c>
      <c r="B29" s="76"/>
      <c r="C29" s="76"/>
      <c r="D29" s="76"/>
      <c r="E29" s="40">
        <f>IF(I15&lt;6,"FALTA REQUISITO PARA CONCESSÃO",IF(I15=6,G29))</f>
        <v>13400</v>
      </c>
      <c r="F29" s="25"/>
      <c r="G29" s="26">
        <f>E28*E24</f>
        <v>13400</v>
      </c>
      <c r="H29" s="28"/>
      <c r="I29" s="18"/>
      <c r="J29" s="27">
        <f>IF(E6="Masculino",(ROUNDDOWN(E22/365,0)),IF(E6="Feminino",(ROUNDDOWN(E22/365,0))))</f>
        <v>37</v>
      </c>
      <c r="K29" s="27">
        <f>IF(E6="Masculino",J29-35,IF(E6="Feminino",J29-30))</f>
        <v>2</v>
      </c>
      <c r="L29" s="32"/>
      <c r="M29" s="32"/>
    </row>
    <row r="30" spans="1:13" ht="24.75" customHeight="1" thickBot="1" thickTop="1">
      <c r="A30" s="71" t="s">
        <v>17</v>
      </c>
      <c r="B30" s="72"/>
      <c r="C30" s="72"/>
      <c r="D30" s="72"/>
      <c r="E30" s="72"/>
      <c r="F30" s="50"/>
      <c r="G30" s="18"/>
      <c r="H30" s="18"/>
      <c r="I30" s="18"/>
      <c r="J30" s="18"/>
      <c r="K30" s="41"/>
      <c r="L30" s="32"/>
      <c r="M30" s="32"/>
    </row>
    <row r="31" spans="1:13" ht="27" customHeight="1" thickBot="1" thickTop="1">
      <c r="A31" s="67" t="s">
        <v>20</v>
      </c>
      <c r="B31" s="67"/>
      <c r="C31" s="67"/>
      <c r="D31" s="67"/>
      <c r="E31" s="67"/>
      <c r="F31" s="32"/>
      <c r="G31" s="18"/>
      <c r="H31" s="18"/>
      <c r="I31" s="18"/>
      <c r="J31" s="18"/>
      <c r="K31" s="41"/>
      <c r="L31" s="32"/>
      <c r="M31" s="32"/>
    </row>
    <row r="32" ht="15" customHeight="1" thickTop="1"/>
    <row r="36" spans="1:3" ht="15" customHeight="1">
      <c r="A36"/>
      <c r="C36" s="11"/>
    </row>
  </sheetData>
  <sheetProtection password="F744" sheet="1" objects="1" scenarios="1"/>
  <protectedRanges>
    <protectedRange password="CC3D" sqref="B6:C6" name="Intervalo1_1"/>
  </protectedRanges>
  <mergeCells count="31">
    <mergeCell ref="A11:D11"/>
    <mergeCell ref="A26:E26"/>
    <mergeCell ref="A13:D13"/>
    <mergeCell ref="A20:C20"/>
    <mergeCell ref="A21:C21"/>
    <mergeCell ref="A7:B7"/>
    <mergeCell ref="A14:D14"/>
    <mergeCell ref="A15:D15"/>
    <mergeCell ref="A8:B8"/>
    <mergeCell ref="A9:B9"/>
    <mergeCell ref="A10:E10"/>
    <mergeCell ref="A29:D29"/>
    <mergeCell ref="A12:D12"/>
    <mergeCell ref="B4:E4"/>
    <mergeCell ref="A16:E16"/>
    <mergeCell ref="B6:C6"/>
    <mergeCell ref="A27:E27"/>
    <mergeCell ref="A17:C17"/>
    <mergeCell ref="A25:D25"/>
    <mergeCell ref="A22:D22"/>
    <mergeCell ref="A23:D23"/>
    <mergeCell ref="A28:D28"/>
    <mergeCell ref="A19:C19"/>
    <mergeCell ref="B3:E3"/>
    <mergeCell ref="A5:E5"/>
    <mergeCell ref="A1:E1"/>
    <mergeCell ref="A31:E31"/>
    <mergeCell ref="A24:D24"/>
    <mergeCell ref="A30:E30"/>
    <mergeCell ref="A18:C18"/>
    <mergeCell ref="A2:E2"/>
  </mergeCells>
  <dataValidations count="2">
    <dataValidation type="list" allowBlank="1" showInputMessage="1" showErrorMessage="1" sqref="G13">
      <formula1>$J$12:$J$12</formula1>
    </dataValidation>
    <dataValidation type="list" allowBlank="1" showInputMessage="1" showErrorMessage="1" sqref="E6">
      <formula1>$I$6:$I$7</formula1>
    </dataValidation>
  </dataValidation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João de Carvalho</cp:lastModifiedBy>
  <cp:lastPrinted>2007-07-29T20:02:30Z</cp:lastPrinted>
  <dcterms:created xsi:type="dcterms:W3CDTF">2004-11-29T18:19:21Z</dcterms:created>
  <dcterms:modified xsi:type="dcterms:W3CDTF">2016-04-11T14:34:27Z</dcterms:modified>
  <cp:category/>
  <cp:version/>
  <cp:contentType/>
  <cp:contentStatus/>
</cp:coreProperties>
</file>