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</sheets>
  <definedNames>
    <definedName name="_xlnm.Print_Area" localSheetId="0">'Plan1'!$A$1:$E$28</definedName>
  </definedNames>
  <calcPr fullCalcOnLoad="1"/>
</workbook>
</file>

<file path=xl/sharedStrings.xml><?xml version="1.0" encoding="utf-8"?>
<sst xmlns="http://schemas.openxmlformats.org/spreadsheetml/2006/main" count="40" uniqueCount="38">
  <si>
    <t>Composição dos proventos</t>
  </si>
  <si>
    <t>Fundamentação</t>
  </si>
  <si>
    <t>José da Silva</t>
  </si>
  <si>
    <t>Masculino</t>
  </si>
  <si>
    <t>Informação dos tempos de contribuições nos diversos regimes</t>
  </si>
  <si>
    <t>Requisitos mínimos</t>
  </si>
  <si>
    <t>CTC emitida pelo INSS &gt;&gt;&gt;</t>
  </si>
  <si>
    <t>CTC emitida por outro RPPS &gt;&gt;&gt;</t>
  </si>
  <si>
    <t>CTC emitida pelo RPPS atual &gt;&gt;&gt;</t>
  </si>
  <si>
    <t xml:space="preserve">O servidor ainda não terá direito a aposentadoria nessa regra se esse percentual for inferior a 100% &gt;&gt;&gt; </t>
  </si>
  <si>
    <t>Feminino</t>
  </si>
  <si>
    <r>
      <t xml:space="preserve"> Artigo 6º da EC 41/2003 c/c § 5° do artigo 40 da CF</t>
    </r>
    <r>
      <rPr>
        <b/>
        <sz val="8"/>
        <rFont val="Arial"/>
        <family val="2"/>
      </rPr>
      <t xml:space="preserve"> (Regra de transição)</t>
    </r>
  </si>
  <si>
    <t>TEMPO TOTAL  DE MAGISTÉRIO NA EDUCAÇÃO INFANTIL, ENSINO FUNDAMENTAL E MÉDIO &gt;&gt;&gt;</t>
  </si>
  <si>
    <r>
      <t>Forma de cálculo:</t>
    </r>
    <r>
      <rPr>
        <sz val="8"/>
        <rFont val="Arial"/>
        <family val="2"/>
      </rPr>
      <t xml:space="preserve"> Aposentadoria integral (última remuneração do servidor no cargo efetivo)</t>
    </r>
  </si>
  <si>
    <r>
      <t>Reajuste do benefício:</t>
    </r>
    <r>
      <rPr>
        <sz val="8"/>
        <rFont val="Arial"/>
        <family val="2"/>
      </rPr>
      <t xml:space="preserve"> Paridade com a remuneração dos servidores ativos. </t>
    </r>
  </si>
  <si>
    <t>APOSENTADORIA INTEGRAL ESPECIAL DE PROFESSOR NO VALOR DE R$-</t>
  </si>
  <si>
    <r>
      <t>Tempo no serviço público:</t>
    </r>
    <r>
      <rPr>
        <sz val="8"/>
        <rFont val="Arial"/>
        <family val="2"/>
      </rPr>
      <t xml:space="preserve"> 20 anos; </t>
    </r>
    <r>
      <rPr>
        <b/>
        <sz val="8"/>
        <rFont val="Arial"/>
        <family val="2"/>
      </rPr>
      <t>Tempo na carreira</t>
    </r>
    <r>
      <rPr>
        <sz val="8"/>
        <rFont val="Arial"/>
        <family val="2"/>
      </rPr>
      <t xml:space="preserve">: 10 anos; </t>
    </r>
    <r>
      <rPr>
        <b/>
        <sz val="8"/>
        <rFont val="Arial"/>
        <family val="2"/>
      </rPr>
      <t>Tempo no Cargo:</t>
    </r>
    <r>
      <rPr>
        <sz val="8"/>
        <rFont val="Arial"/>
        <family val="2"/>
      </rPr>
      <t xml:space="preserve"> 5 anos; </t>
    </r>
    <r>
      <rPr>
        <b/>
        <sz val="8"/>
        <rFont val="Arial"/>
        <family val="2"/>
      </rPr>
      <t>Tempo de contribuição:</t>
    </r>
    <r>
      <rPr>
        <sz val="8"/>
        <rFont val="Arial"/>
        <family val="2"/>
      </rPr>
      <t xml:space="preserve"> 30 anos, se homem, 25 anos, se mulher; </t>
    </r>
    <r>
      <rPr>
        <b/>
        <sz val="8"/>
        <rFont val="Arial"/>
        <family val="2"/>
      </rPr>
      <t>Idade mínima:</t>
    </r>
    <r>
      <rPr>
        <sz val="8"/>
        <rFont val="Arial"/>
        <family val="2"/>
      </rPr>
      <t xml:space="preserve"> 55 anos, se homem, 50 anos, se mulher;</t>
    </r>
    <r>
      <rPr>
        <b/>
        <sz val="8"/>
        <rFont val="Arial"/>
        <family val="2"/>
      </rPr>
      <t xml:space="preserve"> Ingresso no serviço público:</t>
    </r>
    <r>
      <rPr>
        <sz val="8"/>
        <rFont val="Arial"/>
        <family val="2"/>
      </rPr>
      <t xml:space="preserve"> até 31/12/2003.</t>
    </r>
  </si>
  <si>
    <t>Tempo necessário para aposentadoria integral (10950, se homem e 9125, se mulher) &gt;&gt;&gt;</t>
  </si>
  <si>
    <t>APOSENTADORIA POR IDADE E TEMPO DE CONTRIBUIÇÃO - PROVENTOS INTEGRAIS C/ BASE NA ÚLTIMA REMUNERAÇÃO C/ PARIDADE</t>
  </si>
  <si>
    <t>REGRA DE TRANSIÇÃO - ESPECIAL PARA PROFESSORES</t>
  </si>
  <si>
    <t>Data prevista para a aposentadoria &gt;&gt;&gt;</t>
  </si>
  <si>
    <t>sim</t>
  </si>
  <si>
    <t>não</t>
  </si>
  <si>
    <t>Data de nascimento do servidor &gt;&gt;&gt;</t>
  </si>
  <si>
    <t>Nome do Servidor &gt;</t>
  </si>
  <si>
    <t>Sexo - selecione a opção &gt;&gt;&gt;</t>
  </si>
  <si>
    <t>Data Admissão Serv. Público &gt;&gt;&gt;</t>
  </si>
  <si>
    <t>Cumprimento dos requisitos mínimos</t>
  </si>
  <si>
    <t>Tempo no cargo efetivo (No mínimo 5 anos) &gt;&gt;&gt;</t>
  </si>
  <si>
    <t>Tempo na carreira (No mínimo 10 anos) &gt;&gt;&gt;</t>
  </si>
  <si>
    <t>Tempo de efetivo exercício no serviço público (No mínimo 20 anos) &gt;&gt;&gt;</t>
  </si>
  <si>
    <t>Idade de início na carreira &gt;&gt;&gt;</t>
  </si>
  <si>
    <t>Tempo de efetivo exercíco, exclusivo, nas funções de magistério na educação infantil e no ensino fundamental e médio &gt;&gt;&gt;</t>
  </si>
  <si>
    <r>
      <t xml:space="preserve">INFORMAR </t>
    </r>
    <r>
      <rPr>
        <sz val="8"/>
        <rFont val="Arial"/>
        <family val="2"/>
      </rPr>
      <t xml:space="preserve">- Última Remuneração do servidor no cargo efetivo (constituída pelo vencimento e vantagens pecuniárias permanentes estabelecidas em lei, acrescido dos adicionais de caráter individual e das vantagens pessoais permanentes) </t>
    </r>
    <r>
      <rPr>
        <sz val="8"/>
        <color indexed="10"/>
        <rFont val="Arial"/>
        <family val="2"/>
      </rPr>
      <t>Vedada a inclusão de parcelas temporárias de local de trabalho &gt;&gt;&gt;&gt;&gt;&gt;&gt;&gt;&gt;&gt;&gt;&gt;&gt;&gt;&gt;&gt;&gt;&gt;&gt;&gt;&gt;&gt;&gt;&gt;&gt;&gt;&gt;&gt;&gt;&gt;</t>
    </r>
    <r>
      <rPr>
        <sz val="8"/>
        <rFont val="Arial"/>
        <family val="2"/>
      </rPr>
      <t xml:space="preserve">
</t>
    </r>
  </si>
  <si>
    <t>Tempo de contribuição (No mínimo 30 anos, se homem, e 25 anos, se mulher) &gt;&gt;&gt;</t>
  </si>
  <si>
    <t>Idade mínima (No mínimo 55 anos, se homem e 50 anos, se mulher) &gt;&gt;&gt;</t>
  </si>
  <si>
    <r>
      <t xml:space="preserve">Dados do servidor - Informar o solicitado nas células de cor branca </t>
    </r>
    <r>
      <rPr>
        <b/>
        <sz val="10"/>
        <color indexed="10"/>
        <rFont val="Arial"/>
        <family val="2"/>
      </rPr>
      <t>(informações obrigatórias)</t>
    </r>
  </si>
  <si>
    <t>Data de admissão no último cargo &gt;&gt;&gt;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</si>
</sst>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/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3" fontId="4" fillId="0" borderId="0" xfId="0" applyNumberFormat="1" applyFont="1" applyAlignment="1" applyProtection="1">
      <alignment vertical="top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right" vertical="center"/>
    </xf>
    <xf numFmtId="4" fontId="3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33" borderId="14" xfId="0" applyNumberFormat="1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top"/>
      <protection locked="0"/>
    </xf>
    <xf numFmtId="10" fontId="6" fillId="33" borderId="16" xfId="0" applyNumberFormat="1" applyFont="1" applyFill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22" fontId="0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2" fillId="34" borderId="18" xfId="0" applyNumberFormat="1" applyFont="1" applyFill="1" applyBorder="1" applyAlignment="1">
      <alignment horizontal="right" vertical="center" wrapText="1"/>
    </xf>
    <xf numFmtId="3" fontId="0" fillId="34" borderId="19" xfId="0" applyNumberFormat="1" applyFill="1" applyBorder="1" applyAlignment="1">
      <alignment horizontal="right" vertical="center" wrapText="1"/>
    </xf>
    <xf numFmtId="3" fontId="0" fillId="34" borderId="20" xfId="0" applyNumberFormat="1" applyFill="1" applyBorder="1" applyAlignment="1">
      <alignment horizontal="right" vertical="center" wrapText="1"/>
    </xf>
    <xf numFmtId="0" fontId="9" fillId="34" borderId="17" xfId="0" applyFont="1" applyFill="1" applyBorder="1" applyAlignment="1">
      <alignment horizontal="justify" vertical="distributed" wrapText="1"/>
    </xf>
    <xf numFmtId="0" fontId="2" fillId="34" borderId="17" xfId="0" applyFont="1" applyFill="1" applyBorder="1" applyAlignment="1">
      <alignment horizontal="justify" vertical="distributed"/>
    </xf>
    <xf numFmtId="3" fontId="2" fillId="34" borderId="13" xfId="0" applyNumberFormat="1" applyFont="1" applyFill="1" applyBorder="1" applyAlignment="1">
      <alignment horizontal="right" vertical="center" wrapText="1"/>
    </xf>
    <xf numFmtId="3" fontId="2" fillId="34" borderId="21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0" fontId="5" fillId="37" borderId="17" xfId="0" applyNumberFormat="1" applyFont="1" applyFill="1" applyBorder="1" applyAlignment="1">
      <alignment horizontal="center" vertical="center" wrapText="1"/>
    </xf>
    <xf numFmtId="10" fontId="5" fillId="37" borderId="17" xfId="0" applyNumberFormat="1" applyFont="1" applyFill="1" applyBorder="1" applyAlignment="1">
      <alignment horizontal="center" vertical="center"/>
    </xf>
    <xf numFmtId="10" fontId="1" fillId="34" borderId="17" xfId="0" applyNumberFormat="1" applyFont="1" applyFill="1" applyBorder="1" applyAlignment="1">
      <alignment horizontal="center" vertical="distributed" wrapText="1"/>
    </xf>
    <xf numFmtId="0" fontId="0" fillId="0" borderId="17" xfId="0" applyBorder="1" applyAlignment="1">
      <alignment horizontal="center"/>
    </xf>
    <xf numFmtId="0" fontId="5" fillId="36" borderId="17" xfId="0" applyFont="1" applyFill="1" applyBorder="1" applyAlignment="1">
      <alignment horizontal="right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vertical="center"/>
    </xf>
    <xf numFmtId="0" fontId="5" fillId="37" borderId="20" xfId="0" applyFont="1" applyFill="1" applyBorder="1" applyAlignment="1">
      <alignment vertical="center"/>
    </xf>
    <xf numFmtId="0" fontId="0" fillId="0" borderId="14" xfId="0" applyBorder="1" applyAlignment="1" applyProtection="1">
      <alignment horizontal="right" vertical="center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2" fillId="34" borderId="23" xfId="0" applyNumberFormat="1" applyFont="1" applyFill="1" applyBorder="1" applyAlignment="1">
      <alignment horizontal="right" vertical="center" wrapText="1"/>
    </xf>
    <xf numFmtId="3" fontId="2" fillId="34" borderId="24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distributed"/>
    </xf>
    <xf numFmtId="0" fontId="2" fillId="34" borderId="19" xfId="0" applyFont="1" applyFill="1" applyBorder="1" applyAlignment="1">
      <alignment horizontal="left" vertical="distributed"/>
    </xf>
    <xf numFmtId="0" fontId="2" fillId="34" borderId="20" xfId="0" applyFont="1" applyFill="1" applyBorder="1" applyAlignment="1">
      <alignment horizontal="left" vertical="distributed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34" borderId="18" xfId="0" applyFont="1" applyFill="1" applyBorder="1" applyAlignment="1">
      <alignment horizontal="justify" vertical="distributed"/>
    </xf>
    <xf numFmtId="0" fontId="0" fillId="0" borderId="19" xfId="0" applyBorder="1" applyAlignment="1">
      <alignment horizontal="justify" vertical="distributed"/>
    </xf>
    <xf numFmtId="0" fontId="0" fillId="0" borderId="20" xfId="0" applyBorder="1" applyAlignment="1">
      <alignment horizontal="justify" vertical="distributed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">
      <selection activeCell="M14" sqref="M14:N14"/>
    </sheetView>
  </sheetViews>
  <sheetFormatPr defaultColWidth="8.8515625" defaultRowHeight="15" customHeight="1"/>
  <cols>
    <col min="1" max="1" width="16.28125" style="1" customWidth="1"/>
    <col min="2" max="2" width="20.28125" style="1" customWidth="1"/>
    <col min="3" max="3" width="15.00390625" style="1" customWidth="1"/>
    <col min="4" max="4" width="35.28125" style="1" customWidth="1"/>
    <col min="5" max="5" width="16.8515625" style="1" customWidth="1"/>
    <col min="6" max="6" width="0.13671875" style="1" hidden="1" customWidth="1"/>
    <col min="7" max="7" width="0.5625" style="3" hidden="1" customWidth="1"/>
    <col min="8" max="8" width="0.42578125" style="3" hidden="1" customWidth="1"/>
    <col min="9" max="9" width="14.421875" style="3" hidden="1" customWidth="1"/>
    <col min="10" max="10" width="0.13671875" style="3" hidden="1" customWidth="1"/>
    <col min="11" max="11" width="0.13671875" style="4" hidden="1" customWidth="1"/>
    <col min="12" max="12" width="7.28125" style="1" customWidth="1"/>
    <col min="13" max="13" width="17.8515625" style="1" customWidth="1"/>
    <col min="14" max="16384" width="8.8515625" style="1" customWidth="1"/>
  </cols>
  <sheetData>
    <row r="1" spans="1:5" ht="15" customHeight="1" thickBot="1">
      <c r="A1" s="76" t="s">
        <v>19</v>
      </c>
      <c r="B1" s="77"/>
      <c r="C1" s="77"/>
      <c r="D1" s="77"/>
      <c r="E1" s="78"/>
    </row>
    <row r="2" spans="1:8" ht="19.5" customHeight="1" thickBot="1">
      <c r="A2" s="79" t="s">
        <v>18</v>
      </c>
      <c r="B2" s="80"/>
      <c r="C2" s="80"/>
      <c r="D2" s="80"/>
      <c r="E2" s="81"/>
      <c r="F2" s="2"/>
      <c r="G2" s="40">
        <f>IF(E6="masculino",1,IF(E6="feminino",0))</f>
        <v>1</v>
      </c>
      <c r="H2" s="40" t="b">
        <f>IF(G2=1,E12&gt;=55,IF(G2=0,E12&gt;=50))</f>
        <v>1</v>
      </c>
    </row>
    <row r="3" spans="1:11" ht="14.25" customHeight="1" thickBot="1">
      <c r="A3" s="20" t="s">
        <v>1</v>
      </c>
      <c r="B3" s="82" t="s">
        <v>11</v>
      </c>
      <c r="C3" s="83"/>
      <c r="D3" s="83"/>
      <c r="E3" s="84"/>
      <c r="F3" s="5"/>
      <c r="G3" s="12"/>
      <c r="H3" s="12"/>
      <c r="I3" s="12"/>
      <c r="J3" s="12"/>
      <c r="K3" s="13"/>
    </row>
    <row r="4" spans="1:11" ht="37.5" customHeight="1" hidden="1" thickBot="1">
      <c r="A4" s="21" t="s">
        <v>5</v>
      </c>
      <c r="B4" s="87" t="s">
        <v>16</v>
      </c>
      <c r="C4" s="88"/>
      <c r="D4" s="88"/>
      <c r="E4" s="89"/>
      <c r="F4" s="5"/>
      <c r="G4" s="12"/>
      <c r="H4" s="12"/>
      <c r="I4" s="12"/>
      <c r="J4" s="12"/>
      <c r="K4" s="13"/>
    </row>
    <row r="5" spans="1:11" ht="15" customHeight="1" thickBot="1">
      <c r="A5" s="66" t="s">
        <v>36</v>
      </c>
      <c r="B5" s="85"/>
      <c r="C5" s="85"/>
      <c r="D5" s="85"/>
      <c r="E5" s="86"/>
      <c r="F5" s="5"/>
      <c r="G5" s="16"/>
      <c r="H5" s="16"/>
      <c r="I5" s="16"/>
      <c r="J5" s="12"/>
      <c r="K5" s="13"/>
    </row>
    <row r="6" spans="1:12" ht="15" customHeight="1" thickBot="1">
      <c r="A6" s="23" t="s">
        <v>24</v>
      </c>
      <c r="B6" s="90" t="s">
        <v>2</v>
      </c>
      <c r="C6" s="91"/>
      <c r="D6" s="23" t="s">
        <v>25</v>
      </c>
      <c r="E6" s="35" t="s">
        <v>3</v>
      </c>
      <c r="F6" s="5"/>
      <c r="G6" s="16"/>
      <c r="H6" s="16"/>
      <c r="I6" s="16" t="s">
        <v>3</v>
      </c>
      <c r="J6" s="16"/>
      <c r="K6" s="17"/>
      <c r="L6" s="16"/>
    </row>
    <row r="7" spans="1:12" ht="15" customHeight="1" thickBot="1">
      <c r="A7" s="44" t="s">
        <v>23</v>
      </c>
      <c r="B7" s="45"/>
      <c r="C7" s="22">
        <v>19063</v>
      </c>
      <c r="D7" s="23" t="s">
        <v>26</v>
      </c>
      <c r="E7" s="22">
        <v>30756</v>
      </c>
      <c r="F7" s="5"/>
      <c r="G7" s="16"/>
      <c r="H7" s="16"/>
      <c r="I7" s="16" t="s">
        <v>10</v>
      </c>
      <c r="J7" s="16"/>
      <c r="K7" s="16"/>
      <c r="L7" s="16"/>
    </row>
    <row r="8" spans="1:12" ht="15" customHeight="1" thickBot="1">
      <c r="A8" s="44" t="s">
        <v>37</v>
      </c>
      <c r="B8" s="45"/>
      <c r="C8" s="22">
        <v>34821</v>
      </c>
      <c r="D8" s="23" t="s">
        <v>20</v>
      </c>
      <c r="E8" s="22">
        <v>39273</v>
      </c>
      <c r="F8" s="6"/>
      <c r="G8" s="41"/>
      <c r="H8" s="16"/>
      <c r="I8" s="18"/>
      <c r="J8" s="16"/>
      <c r="K8" s="17">
        <f>E8-B5</f>
        <v>39273</v>
      </c>
      <c r="L8" s="16"/>
    </row>
    <row r="9" spans="1:12" ht="15" customHeight="1" thickBot="1">
      <c r="A9" s="44" t="s">
        <v>31</v>
      </c>
      <c r="B9" s="45"/>
      <c r="C9" s="22">
        <v>34821</v>
      </c>
      <c r="D9" s="50" t="str">
        <f>IF(B7=0," ",IF(B7&gt;0,G8))</f>
        <v> </v>
      </c>
      <c r="E9" s="51"/>
      <c r="F9" s="5"/>
      <c r="G9" s="16"/>
      <c r="H9" s="16"/>
      <c r="I9" s="18"/>
      <c r="J9" s="16"/>
      <c r="K9" s="16"/>
      <c r="L9" s="16"/>
    </row>
    <row r="10" spans="1:13" ht="15" customHeight="1" thickBot="1">
      <c r="A10" s="46" t="s">
        <v>27</v>
      </c>
      <c r="B10" s="47"/>
      <c r="C10" s="47"/>
      <c r="D10" s="47"/>
      <c r="E10" s="47"/>
      <c r="F10" s="26"/>
      <c r="G10" s="27"/>
      <c r="H10" s="16"/>
      <c r="I10" s="28">
        <f>IF(E7&lt;G12,1,IF(E7&gt;G12,0))</f>
        <v>1</v>
      </c>
      <c r="J10" s="16"/>
      <c r="K10" s="16"/>
      <c r="L10" s="16"/>
      <c r="M10" s="29"/>
    </row>
    <row r="11" spans="1:13" ht="15" customHeight="1" thickBot="1">
      <c r="A11" s="44" t="s">
        <v>32</v>
      </c>
      <c r="B11" s="45"/>
      <c r="C11" s="45"/>
      <c r="D11" s="45"/>
      <c r="E11" s="92" t="s">
        <v>21</v>
      </c>
      <c r="F11" s="26"/>
      <c r="G11" s="27"/>
      <c r="H11" s="16"/>
      <c r="I11" s="28">
        <f>IF(E11="sim",1,IF(E11="não",0))</f>
        <v>1</v>
      </c>
      <c r="J11" s="16"/>
      <c r="K11" s="16"/>
      <c r="L11" s="16"/>
      <c r="M11" s="29"/>
    </row>
    <row r="12" spans="1:13" ht="15" customHeight="1" thickBot="1">
      <c r="A12" s="48" t="s">
        <v>35</v>
      </c>
      <c r="B12" s="49"/>
      <c r="C12" s="49"/>
      <c r="D12" s="49"/>
      <c r="E12" s="30">
        <f>YEAR(E8)-YEAR(C7)-1+IF(DATE(1901,MONTH(C7),DAY(C7))-DATE(1901,MONTH(E8),DAY(E8))&lt;=0,1,0)</f>
        <v>55</v>
      </c>
      <c r="F12" s="26"/>
      <c r="G12" s="31">
        <v>37986</v>
      </c>
      <c r="H12" s="16"/>
      <c r="I12" s="28">
        <f>IF(E13&gt;=5,1,IF(E13&lt;5,0))</f>
        <v>1</v>
      </c>
      <c r="J12" s="24"/>
      <c r="K12" s="16"/>
      <c r="L12" s="16"/>
      <c r="M12" s="29"/>
    </row>
    <row r="13" spans="1:13" ht="15" customHeight="1" thickBot="1">
      <c r="A13" s="48" t="s">
        <v>28</v>
      </c>
      <c r="B13" s="69"/>
      <c r="C13" s="69"/>
      <c r="D13" s="69"/>
      <c r="E13" s="30">
        <f>YEAR(E8)-YEAR(C8)-1+IF(DATE(1901,MONTH(C8),DAY(C8))-DATE(1901,MONTH(E8),DAY(E8))&lt;=0,1,0)</f>
        <v>12</v>
      </c>
      <c r="F13" s="26"/>
      <c r="G13" s="31"/>
      <c r="H13" s="16"/>
      <c r="I13" s="32">
        <f>IF(H2=FALSE,0,IF(H2=TRUE,1))</f>
        <v>1</v>
      </c>
      <c r="J13" s="16" t="s">
        <v>21</v>
      </c>
      <c r="K13" s="16"/>
      <c r="L13" s="16"/>
      <c r="M13" s="29"/>
    </row>
    <row r="14" spans="1:13" ht="15" customHeight="1" thickBot="1">
      <c r="A14" s="48" t="s">
        <v>29</v>
      </c>
      <c r="B14" s="49"/>
      <c r="C14" s="49"/>
      <c r="D14" s="49"/>
      <c r="E14" s="30">
        <f>YEAR(E8)-YEAR(C9)-1+IF(DATE(1901,MONTH(C9),DAY(C9))-DATE(1901,MONTH(E8),DAY(E8))&lt;=0,1,0)</f>
        <v>12</v>
      </c>
      <c r="F14" s="26"/>
      <c r="G14" s="33"/>
      <c r="H14" s="16"/>
      <c r="I14" s="28">
        <f>IF(E23=100%,1,IF(E23&lt;100%,0))</f>
        <v>1</v>
      </c>
      <c r="J14" s="16" t="s">
        <v>22</v>
      </c>
      <c r="K14" s="16"/>
      <c r="L14" s="16"/>
      <c r="M14" s="29"/>
    </row>
    <row r="15" spans="1:13" ht="15" customHeight="1" thickBot="1">
      <c r="A15" s="48" t="s">
        <v>30</v>
      </c>
      <c r="B15" s="49"/>
      <c r="C15" s="49"/>
      <c r="D15" s="49"/>
      <c r="E15" s="30">
        <f>YEAR(E8)-YEAR(E7)-1+IF(DATE(1901,MONTH(E7),DAY(E7))-DATE(1901,MONTH(E8),DAY(E8))&lt;=0,1,0)</f>
        <v>23</v>
      </c>
      <c r="F15" s="26"/>
      <c r="G15" s="16"/>
      <c r="H15" s="16"/>
      <c r="I15" s="28">
        <f>IF(E14&gt;=10,1,IF(E14&lt;10,0))</f>
        <v>1</v>
      </c>
      <c r="J15" s="16"/>
      <c r="K15" s="16"/>
      <c r="L15" s="16"/>
      <c r="M15" s="29"/>
    </row>
    <row r="16" spans="1:13" ht="15" customHeight="1" thickBot="1">
      <c r="A16" s="48" t="s">
        <v>34</v>
      </c>
      <c r="B16" s="49"/>
      <c r="C16" s="49"/>
      <c r="D16" s="49"/>
      <c r="E16" s="34">
        <f>ROUNDDOWN(E21/365,0)</f>
        <v>31</v>
      </c>
      <c r="F16" s="26"/>
      <c r="G16" s="16"/>
      <c r="H16" s="16"/>
      <c r="I16" s="28">
        <f>IF(E15&gt;=20,1,IF(E15&lt;20,0))</f>
        <v>1</v>
      </c>
      <c r="J16" s="16"/>
      <c r="K16" s="16"/>
      <c r="L16" s="16"/>
      <c r="M16" s="29"/>
    </row>
    <row r="17" spans="1:12" ht="15" customHeight="1" thickBot="1">
      <c r="A17" s="66" t="s">
        <v>4</v>
      </c>
      <c r="B17" s="67"/>
      <c r="C17" s="67"/>
      <c r="D17" s="67"/>
      <c r="E17" s="68"/>
      <c r="F17" s="6"/>
      <c r="G17" s="18"/>
      <c r="H17" s="16"/>
      <c r="I17" s="36">
        <f>SUM(I10:I16)</f>
        <v>7</v>
      </c>
      <c r="J17" s="16"/>
      <c r="K17" s="16"/>
      <c r="L17" s="16"/>
    </row>
    <row r="18" spans="1:12" ht="15" customHeight="1" thickBot="1">
      <c r="A18" s="52" t="s">
        <v>6</v>
      </c>
      <c r="B18" s="70"/>
      <c r="C18" s="70"/>
      <c r="D18" s="71"/>
      <c r="E18" s="15">
        <v>1876</v>
      </c>
      <c r="F18" s="7"/>
      <c r="G18" s="18"/>
      <c r="H18" s="24"/>
      <c r="I18" s="16"/>
      <c r="J18" s="16"/>
      <c r="K18" s="18" t="e">
        <f>DAY(#REF!)</f>
        <v>#REF!</v>
      </c>
      <c r="L18" s="18"/>
    </row>
    <row r="19" spans="1:12" ht="15" customHeight="1" thickBot="1">
      <c r="A19" s="52" t="s">
        <v>7</v>
      </c>
      <c r="B19" s="70"/>
      <c r="C19" s="70"/>
      <c r="D19" s="71"/>
      <c r="E19" s="15">
        <v>998</v>
      </c>
      <c r="F19" s="7"/>
      <c r="G19" s="25"/>
      <c r="H19" s="24"/>
      <c r="I19" s="16"/>
      <c r="J19" s="16"/>
      <c r="K19" s="18" t="e">
        <f>MONTH(#REF!)</f>
        <v>#REF!</v>
      </c>
      <c r="L19" s="18"/>
    </row>
    <row r="20" spans="1:12" ht="15" customHeight="1" thickBot="1">
      <c r="A20" s="52" t="s">
        <v>8</v>
      </c>
      <c r="B20" s="70"/>
      <c r="C20" s="70"/>
      <c r="D20" s="71"/>
      <c r="E20" s="15">
        <v>8517</v>
      </c>
      <c r="F20" s="7"/>
      <c r="I20" s="16"/>
      <c r="J20" s="16"/>
      <c r="K20" s="18" t="e">
        <f>YEAR(#REF!)</f>
        <v>#REF!</v>
      </c>
      <c r="L20" s="18"/>
    </row>
    <row r="21" spans="1:6" ht="15" customHeight="1" thickBot="1">
      <c r="A21" s="72" t="s">
        <v>12</v>
      </c>
      <c r="B21" s="73"/>
      <c r="C21" s="74"/>
      <c r="D21" s="75"/>
      <c r="E21" s="14">
        <f>SUM(E18:E20)</f>
        <v>11391</v>
      </c>
      <c r="F21" s="7"/>
    </row>
    <row r="22" spans="1:6" ht="15" customHeight="1" thickBot="1">
      <c r="A22" s="52" t="s">
        <v>17</v>
      </c>
      <c r="B22" s="53"/>
      <c r="C22" s="53"/>
      <c r="D22" s="54"/>
      <c r="E22" s="19">
        <f>IF(E6="Masculino",10950,IF(E6="Feminino",9125))</f>
        <v>10950</v>
      </c>
      <c r="F22" s="42"/>
    </row>
    <row r="23" spans="1:6" ht="15" customHeight="1" thickBot="1">
      <c r="A23" s="57" t="s">
        <v>9</v>
      </c>
      <c r="B23" s="58"/>
      <c r="C23" s="59"/>
      <c r="D23" s="60"/>
      <c r="E23" s="37">
        <f>IF(E21/E22&gt;100%,100%,E21/E22)</f>
        <v>1</v>
      </c>
      <c r="F23" s="8"/>
    </row>
    <row r="24" spans="1:6" ht="15" customHeight="1" thickBot="1" thickTop="1">
      <c r="A24" s="61" t="s">
        <v>0</v>
      </c>
      <c r="B24" s="62"/>
      <c r="C24" s="62"/>
      <c r="D24" s="62"/>
      <c r="E24" s="62"/>
      <c r="F24" s="9"/>
    </row>
    <row r="25" spans="1:6" ht="24.75" customHeight="1" thickBot="1" thickTop="1">
      <c r="A25" s="63" t="s">
        <v>13</v>
      </c>
      <c r="B25" s="64"/>
      <c r="C25" s="64"/>
      <c r="D25" s="64"/>
      <c r="E25" s="64"/>
      <c r="F25" s="9"/>
    </row>
    <row r="26" spans="1:6" ht="38.25" customHeight="1" thickBot="1" thickTop="1">
      <c r="A26" s="55" t="s">
        <v>33</v>
      </c>
      <c r="B26" s="56"/>
      <c r="C26" s="56"/>
      <c r="D26" s="56"/>
      <c r="E26" s="38">
        <v>4330</v>
      </c>
      <c r="F26" s="10"/>
    </row>
    <row r="27" spans="1:7" ht="43.5" customHeight="1" thickBot="1" thickTop="1">
      <c r="A27" s="65" t="s">
        <v>15</v>
      </c>
      <c r="B27" s="65"/>
      <c r="C27" s="65"/>
      <c r="D27" s="65"/>
      <c r="E27" s="39">
        <f>IF(I17&lt;7,"FALTA REQUISITO PARA CONCESSÃO",IF(I17=7,G27))</f>
        <v>4330</v>
      </c>
      <c r="F27" s="11"/>
      <c r="G27" s="43">
        <f>E26*E23</f>
        <v>4330</v>
      </c>
    </row>
    <row r="28" spans="1:6" ht="24.75" customHeight="1" thickBot="1" thickTop="1">
      <c r="A28" s="63" t="s">
        <v>14</v>
      </c>
      <c r="B28" s="64"/>
      <c r="C28" s="64"/>
      <c r="D28" s="64"/>
      <c r="E28" s="64"/>
      <c r="F28" s="9"/>
    </row>
    <row r="29" ht="15" customHeight="1" thickTop="1"/>
  </sheetData>
  <sheetProtection password="E884" sheet="1" objects="1" scenarios="1"/>
  <protectedRanges>
    <protectedRange password="CC3D" sqref="B6:C6" name="Intervalo1_1"/>
  </protectedRanges>
  <mergeCells count="29">
    <mergeCell ref="A21:D21"/>
    <mergeCell ref="A19:D19"/>
    <mergeCell ref="A20:D20"/>
    <mergeCell ref="A1:E1"/>
    <mergeCell ref="A2:E2"/>
    <mergeCell ref="B3:E3"/>
    <mergeCell ref="A5:E5"/>
    <mergeCell ref="B4:E4"/>
    <mergeCell ref="B6:C6"/>
    <mergeCell ref="A17:E17"/>
    <mergeCell ref="A13:D13"/>
    <mergeCell ref="A14:D14"/>
    <mergeCell ref="A15:D15"/>
    <mergeCell ref="A16:D16"/>
    <mergeCell ref="A18:D18"/>
    <mergeCell ref="A22:D22"/>
    <mergeCell ref="A26:D26"/>
    <mergeCell ref="A23:D23"/>
    <mergeCell ref="A24:E24"/>
    <mergeCell ref="A25:E25"/>
    <mergeCell ref="A28:E28"/>
    <mergeCell ref="A27:D27"/>
    <mergeCell ref="A8:B8"/>
    <mergeCell ref="A7:B7"/>
    <mergeCell ref="A10:E10"/>
    <mergeCell ref="A12:D12"/>
    <mergeCell ref="A9:B9"/>
    <mergeCell ref="D9:E9"/>
    <mergeCell ref="A11:D11"/>
  </mergeCells>
  <dataValidations count="3">
    <dataValidation type="list" allowBlank="1" showInputMessage="1" showErrorMessage="1" sqref="E6">
      <formula1>$I$6:$I$7</formula1>
    </dataValidation>
    <dataValidation type="list" allowBlank="1" showInputMessage="1" showErrorMessage="1" sqref="G14">
      <formula1>$J$14:$J$14</formula1>
    </dataValidation>
    <dataValidation type="list" allowBlank="1" showInputMessage="1" showErrorMessage="1" sqref="E11">
      <formula1>$J$13:$J$14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João de Carvalho</cp:lastModifiedBy>
  <cp:lastPrinted>2007-07-23T18:03:11Z</cp:lastPrinted>
  <dcterms:created xsi:type="dcterms:W3CDTF">2004-11-29T18:19:21Z</dcterms:created>
  <dcterms:modified xsi:type="dcterms:W3CDTF">2016-04-11T14:37:57Z</dcterms:modified>
  <cp:category/>
  <cp:version/>
  <cp:contentType/>
  <cp:contentStatus/>
</cp:coreProperties>
</file>