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Plan1" sheetId="1" r:id="rId1"/>
  </sheets>
  <definedNames>
    <definedName name="_xlnm.Print_Area" localSheetId="0">'Plan1'!$A$1:$E$60</definedName>
  </definedNames>
  <calcPr fullCalcOnLoad="1"/>
</workbook>
</file>

<file path=xl/sharedStrings.xml><?xml version="1.0" encoding="utf-8"?>
<sst xmlns="http://schemas.openxmlformats.org/spreadsheetml/2006/main" count="102" uniqueCount="89">
  <si>
    <t>Total</t>
  </si>
  <si>
    <t>Salário base</t>
  </si>
  <si>
    <t>Carga horária suplementar</t>
  </si>
  <si>
    <t>Adicional de insalubridade</t>
  </si>
  <si>
    <t>Gratificação de chefia</t>
  </si>
  <si>
    <t>Inclusão de parcelas temporárias</t>
  </si>
  <si>
    <t>Tipo</t>
  </si>
  <si>
    <t>Sim ou Não</t>
  </si>
  <si>
    <t>Fundamento legal para incorporação</t>
  </si>
  <si>
    <t>Outras</t>
  </si>
  <si>
    <t>Nome Servidor</t>
  </si>
  <si>
    <t>José da Silva</t>
  </si>
  <si>
    <t>Masculino</t>
  </si>
  <si>
    <t>Data Nascimento</t>
  </si>
  <si>
    <t>Data Admissão Serv. Público</t>
  </si>
  <si>
    <t>Informação dos tempos de contribuições nos diversos regimes</t>
  </si>
  <si>
    <t>Parcelas que compõe os proventos</t>
  </si>
  <si>
    <t>Última remuneração do servidor no cargo efetivo</t>
  </si>
  <si>
    <t xml:space="preserve">Adicional por Tempo de Serviço </t>
  </si>
  <si>
    <t>outra parcela</t>
  </si>
  <si>
    <t>O valor do benefício não pode exceder a remuneração do cargo efetivo</t>
  </si>
  <si>
    <t>não</t>
  </si>
  <si>
    <t>Regimes de Previdência</t>
  </si>
  <si>
    <t>Composição dos proventos</t>
  </si>
  <si>
    <t>Tempo com pedágio necessário para a aposentadoria integral &gt;&gt;&gt;</t>
  </si>
  <si>
    <t>Pedágio (20%) &gt;&gt;&gt;</t>
  </si>
  <si>
    <t>Feminino</t>
  </si>
  <si>
    <t>Sexo - selecione a opção</t>
  </si>
  <si>
    <t>Dados do servidor</t>
  </si>
  <si>
    <t>Homem</t>
  </si>
  <si>
    <t>Mulher</t>
  </si>
  <si>
    <t>Bônus: 17%, se homem, ou 20%, se mulher &gt;&gt;</t>
  </si>
  <si>
    <t>Data prevista para a aposentadoria &gt;&gt;&gt;</t>
  </si>
  <si>
    <t>sim</t>
  </si>
  <si>
    <t>Tempo total até 31/12/2005 &gt;&gt;&gt;</t>
  </si>
  <si>
    <t>Após 31.12.2005</t>
  </si>
  <si>
    <t xml:space="preserve">TEMPO TOTAL POR PERÍODOS </t>
  </si>
  <si>
    <t>Tempo total com o bônus, até 31/12/2005&gt;&gt;&gt;</t>
  </si>
  <si>
    <t>Tempo total com o bônus, após 31/12/2005&gt;&gt;&gt;</t>
  </si>
  <si>
    <t>Percentual de redução: 3,5% ou 5% &gt;&gt;&gt;</t>
  </si>
  <si>
    <t>Total da redução &gt;&gt;&gt;</t>
  </si>
  <si>
    <t>Novo tempo até 15.12.1998 &gt;</t>
  </si>
  <si>
    <t>Tempo que faltava em 15.12.1998 &gt;&gt;&gt;</t>
  </si>
  <si>
    <t>Data Início na carreira</t>
  </si>
  <si>
    <t>Data Início no cargo</t>
  </si>
  <si>
    <t>Idade na concessão</t>
  </si>
  <si>
    <t>Cumprimento dos requisitos mínimos</t>
  </si>
  <si>
    <t>Tempo na carreira &gt;</t>
  </si>
  <si>
    <t>Tempo no serviço público &gt;</t>
  </si>
  <si>
    <t>Tempo no cargo &gt;</t>
  </si>
  <si>
    <t>CTC emitida pelo INSS &gt;</t>
  </si>
  <si>
    <t>CTC emitida por outro RPPS &gt;</t>
  </si>
  <si>
    <t>CTC emitida pelo RPPS atual &gt;</t>
  </si>
  <si>
    <t>Até 15/12/1998</t>
  </si>
  <si>
    <t>De 16/12/98 a 31/12/2003</t>
  </si>
  <si>
    <t>De 01/01/2004 a 31/12/2005</t>
  </si>
  <si>
    <t>Tempo total até 31/12/2003 &gt;&gt;&gt;</t>
  </si>
  <si>
    <t>Tempo total até a data prevista para a aposentadoria &gt;&gt;&gt;</t>
  </si>
  <si>
    <t>Tempo exclusivo nas funções de magistério na educação infantil e do ensino fundamental e médio &gt; selecione: sim ou não &gt;</t>
  </si>
  <si>
    <r>
      <t>Tempo no serviço público:</t>
    </r>
    <r>
      <rPr>
        <sz val="8"/>
        <rFont val="Arial"/>
        <family val="2"/>
      </rPr>
      <t xml:space="preserve"> 10 anos; </t>
    </r>
    <r>
      <rPr>
        <b/>
        <sz val="8"/>
        <rFont val="Arial"/>
        <family val="2"/>
      </rP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55 anos, se homem, 50 anos, se mulher;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30 anos, se homem, 25 anos, se mulher (somente para pofessor que comprove, exclusivamente, tempo de efetivo exercício das funções de magistério na educação infantil e no ensino fundamental e médio). Fundamentação: Art. 40, § 1º, III, "a", c/c § 5°, CF/88, na nova redação dada pela EC 41/2003</t>
    </r>
  </si>
  <si>
    <t>Regra Permanente - Proventos integrais pela média - requisitos mínimos</t>
  </si>
  <si>
    <t>Regra de Transição - Proventos integrais pela média, com redução - requisitos mínimos</t>
  </si>
  <si>
    <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35 anos, se homem, 30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53 anos, se homem, 48 anos, se mulher; </t>
    </r>
    <r>
      <rPr>
        <b/>
        <sz val="8"/>
        <rFont val="Arial"/>
        <family val="2"/>
      </rPr>
      <t xml:space="preserve">Pedágio: </t>
    </r>
    <r>
      <rPr>
        <sz val="8"/>
        <rFont val="Arial"/>
        <family val="2"/>
      </rPr>
      <t xml:space="preserve">Acréscimo de 20% no tempo que faltava em 15/12/98; </t>
    </r>
    <r>
      <rPr>
        <b/>
        <sz val="8"/>
        <rFont val="Arial"/>
        <family val="2"/>
      </rPr>
      <t>Bonificação:</t>
    </r>
    <r>
      <rPr>
        <sz val="8"/>
        <rFont val="Arial"/>
        <family val="2"/>
      </rPr>
      <t xml:space="preserve"> Acréscimo de 17%, se homem, e de 20%, se mulher, no tempo exercido até 15/12/1998, desde que seja de tempo exclusivo nas funções de magistério na educação infantil e do ensino fundamental e médio. </t>
    </r>
    <r>
      <rPr>
        <b/>
        <sz val="8"/>
        <rFont val="Arial"/>
        <family val="2"/>
      </rPr>
      <t>Ingresso no Serviço Público:</t>
    </r>
    <r>
      <rPr>
        <sz val="8"/>
        <rFont val="Arial"/>
        <family val="2"/>
      </rPr>
      <t xml:space="preserve"> até 15/12/1998. Fundamentação: Artigo 2º, § 4°, da EC 41/2003 - Redução: se completou os requisitos até 31/12/2005, redução de 3,5% a cada ano que faltar para o limite da idade permanente (55 anos, se homem, e 50 anos, se mulher), se completar a partir de 01/01/2006, o percentual será de 5% a cada ano.</t>
    </r>
  </si>
  <si>
    <t>RP</t>
  </si>
  <si>
    <t>RT Art 2° EC41</t>
  </si>
  <si>
    <t>RT 2° EC41</t>
  </si>
  <si>
    <r>
      <t>Tempo no serviço público:</t>
    </r>
    <r>
      <rPr>
        <sz val="8"/>
        <rFont val="Arial"/>
        <family val="2"/>
      </rPr>
      <t xml:space="preserve"> 20 anos; </t>
    </r>
    <r>
      <rPr>
        <b/>
        <sz val="8"/>
        <rFont val="Arial"/>
        <family val="2"/>
      </rPr>
      <t>Tempo na carreira</t>
    </r>
    <r>
      <rPr>
        <sz val="8"/>
        <rFont val="Arial"/>
        <family val="2"/>
      </rPr>
      <t xml:space="preserve">: 10 anos; </t>
    </r>
    <r>
      <rPr>
        <b/>
        <sz val="8"/>
        <rFont val="Arial"/>
        <family val="2"/>
      </rP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30 anos, se homem, 25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55 anos, se homem, 50 anos, se mulher;</t>
    </r>
    <r>
      <rPr>
        <b/>
        <sz val="8"/>
        <rFont val="Arial"/>
        <family val="2"/>
      </rPr>
      <t xml:space="preserve"> Ingresso no serviço público:</t>
    </r>
    <r>
      <rPr>
        <sz val="8"/>
        <rFont val="Arial"/>
        <family val="2"/>
      </rPr>
      <t xml:space="preserve"> até 31/12/2003. Fundamentação: Artigo 6° da EC 41/2003 c/c § 5° art 40 CF. </t>
    </r>
  </si>
  <si>
    <t>Regra de Transição - Proventos integrais c/base na última remuneração c/Paridade</t>
  </si>
  <si>
    <t>RT Art 6° EC41</t>
  </si>
  <si>
    <t>APOSENTADORIA INTEGRAL, COM REDUÇÃO (art. 2° EC 41), NO VALOR LÍQUIDO DE R$-</t>
  </si>
  <si>
    <t>APOSENTADORIA INTEGRAL, NA REGRA PERMANENTE (CF vigente), NO VALOR DE R$-</t>
  </si>
  <si>
    <t>APOSENTADORIA INTEGRAL ESPECIAL DE PROFESSOR (art. 6° EC 41) NO VALOR DE R$-</t>
  </si>
  <si>
    <t>APOSENTADORIA ESPECIAL DO PROFESSOR INTEGRAL - TODAS AS REGRAS</t>
  </si>
  <si>
    <t>Regra do Direito Adquirido - Proventos integrais c/base na última remuneração c/Paridade - Requisitos mínimos cumpridos até 31/12/2003</t>
  </si>
  <si>
    <t>Média aritmética das maiores remunerações utilizadas como base de cálculo das contribuições do servidor aos regimes a que esteve vinculado, correspondentes a 80% do período contributivo desde julho de 1994 &gt;&gt;&gt;</t>
  </si>
  <si>
    <t>art 40 CF EC 20/98</t>
  </si>
  <si>
    <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35 anos, se homem, 30 anos, se mulher; </t>
    </r>
    <r>
      <rPr>
        <b/>
        <sz val="8"/>
        <rFont val="Arial"/>
        <family val="2"/>
      </rPr>
      <t xml:space="preserve">Idade mínima: </t>
    </r>
    <r>
      <rPr>
        <sz val="8"/>
        <rFont val="Arial"/>
        <family val="2"/>
      </rPr>
      <t xml:space="preserve">53 anos, se homem, 48 anos, se mulher; </t>
    </r>
    <r>
      <rPr>
        <b/>
        <sz val="8"/>
        <rFont val="Arial"/>
        <family val="2"/>
      </rPr>
      <t xml:space="preserve">Pedágio: </t>
    </r>
    <r>
      <rPr>
        <sz val="8"/>
        <rFont val="Arial"/>
        <family val="2"/>
      </rPr>
      <t xml:space="preserve">Acréscimo de 20% no tempo que faltava em 16/12/98; </t>
    </r>
    <r>
      <rPr>
        <b/>
        <sz val="8"/>
        <rFont val="Arial"/>
        <family val="2"/>
      </rPr>
      <t>Bonificação:</t>
    </r>
    <r>
      <rPr>
        <sz val="8"/>
        <rFont val="Arial"/>
        <family val="2"/>
      </rPr>
      <t xml:space="preserve"> Acréscimo de 17%, se homem, e de 20%, se mulher, no tempo exercido até 16/12/1998, desde que seja tempo exclusivo nas funções de magistério.</t>
    </r>
  </si>
  <si>
    <r>
      <t>Tempo no serviço público:</t>
    </r>
    <r>
      <rPr>
        <sz val="8"/>
        <rFont val="Arial"/>
        <family val="2"/>
      </rPr>
      <t xml:space="preserve"> 10 anos; </t>
    </r>
    <r>
      <rPr>
        <b/>
        <sz val="8"/>
        <rFont val="Arial"/>
        <family val="2"/>
      </rP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30 anos, se homem, 25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55 anos, se homem, 50 anos, se mulher. Fundamentação: Art. 40, § 1°, III, "a", CF 88, na redação dada pela EC 20/98. Fundamentação: Caput do artigo 8°, § 4°, da EC 20/98.</t>
    </r>
  </si>
  <si>
    <t>Regra do Direito Adquirido - Proventos integrais c/base na última remuneração c/Paridade - Requisitos mínimos cumpridos até 31/12/2003.</t>
  </si>
  <si>
    <t>Caput Art 8° EC 20/98</t>
  </si>
  <si>
    <t>APOSENTADORIA COM PROVENTOS INTEGRAIS (Caput do art.8° da EC 20/98) NO VALOR DE R$-</t>
  </si>
  <si>
    <t>APOSENTADORIA INTEGRAL (Art. 40,§1°,III,"a", CF/88, na redação dada pela EC 20/98) NO VALOR DE R$-</t>
  </si>
  <si>
    <t>Tempo total com o bônus, até 31/12/2003&gt;&gt;&gt;</t>
  </si>
  <si>
    <t>Tempo de contribuição - Regra Permanente / Regra Transição Art. 6° EC41;</t>
  </si>
  <si>
    <t>Tempo de contribuição - Regra de Transição Art. 2° § 4° EC 41</t>
  </si>
  <si>
    <t>Tempo de contribuição - Regra do Direito Adquirido - Art. 40 CF na redação dada p/EC 20</t>
  </si>
  <si>
    <t>Tempo de contribuição - Regra de Transição-Caput Art. 8° EC 20/98</t>
  </si>
  <si>
    <t>Tempo normal necessário para aposentadoria integral nas regras do artigo 2° da EC 41/2003 e na do Caput do artigo 8° da EC 20/1998 (10950 para mulher e 12775 para homem) &gt;&gt;&gt;&gt;&gt;&gt;&gt;&gt;&gt;&gt;&gt;&gt;&gt;&gt;&gt;&gt;&gt;&gt;&gt;&gt;&gt;&gt;&gt;&gt;&gt;&gt;&gt;&gt;&gt;&gt;&gt;&gt;&gt;&gt;&gt;&gt;&gt;&gt;&gt;&gt;&gt;&gt;&gt;&gt;&gt;&gt;&gt;&gt;&gt;&gt;&gt;&gt;&gt;&gt;&gt;&gt;</t>
  </si>
  <si>
    <t>Tempo normal necessário para aposentadoria integral na regra permanente vigente e nas regras do artigo 6° da EC 41/2003 e na do artigo 40, § 1°, III, "a" da CF/88 na redação dada pela EC 20/1998  ( 9125 para mulher e 10950 para homem) &gt;&gt;&gt;&gt;&gt;&gt;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</si>
</sst>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mm/yyyy"/>
    <numFmt numFmtId="167" formatCode="dd/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  <protection locked="0"/>
    </xf>
    <xf numFmtId="3" fontId="5" fillId="0" borderId="0" xfId="0" applyNumberFormat="1" applyFont="1" applyAlignment="1" applyProtection="1">
      <alignment vertical="top"/>
      <protection locked="0"/>
    </xf>
    <xf numFmtId="0" fontId="0" fillId="0" borderId="0" xfId="0" applyBorder="1" applyAlignment="1">
      <alignment/>
    </xf>
    <xf numFmtId="4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9" fillId="0" borderId="0" xfId="0" applyNumberFormat="1" applyFont="1" applyBorder="1" applyAlignment="1" applyProtection="1">
      <alignment horizontal="center" vertical="top"/>
      <protection locked="0"/>
    </xf>
    <xf numFmtId="3" fontId="9" fillId="0" borderId="0" xfId="0" applyNumberFormat="1" applyFont="1" applyBorder="1" applyAlignment="1" applyProtection="1">
      <alignment horizontal="center" vertical="top"/>
      <protection locked="0"/>
    </xf>
    <xf numFmtId="4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10" fontId="9" fillId="4" borderId="0" xfId="0" applyNumberFormat="1" applyFont="1" applyFill="1" applyBorder="1" applyAlignment="1" applyProtection="1">
      <alignment horizontal="center" vertical="distributed"/>
      <protection locked="0"/>
    </xf>
    <xf numFmtId="167" fontId="2" fillId="0" borderId="4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/>
      <protection locked="0"/>
    </xf>
    <xf numFmtId="10" fontId="2" fillId="4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left" vertical="justify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justify" vertical="center"/>
    </xf>
    <xf numFmtId="1" fontId="9" fillId="0" borderId="2" xfId="0" applyNumberFormat="1" applyFont="1" applyBorder="1" applyAlignment="1" applyProtection="1">
      <alignment horizontal="center" vertical="top"/>
      <protection locked="0"/>
    </xf>
    <xf numFmtId="3" fontId="10" fillId="0" borderId="2" xfId="0" applyNumberFormat="1" applyFont="1" applyBorder="1" applyAlignment="1" applyProtection="1">
      <alignment horizontal="center" vertical="top"/>
      <protection locked="0"/>
    </xf>
    <xf numFmtId="3" fontId="5" fillId="0" borderId="0" xfId="0" applyNumberFormat="1" applyFont="1" applyAlignment="1" applyProtection="1">
      <alignment horizontal="center" vertical="top"/>
      <protection locked="0"/>
    </xf>
    <xf numFmtId="4" fontId="1" fillId="4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9" fillId="4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 applyProtection="1">
      <alignment horizontal="center" vertical="top"/>
      <protection locked="0"/>
    </xf>
    <xf numFmtId="3" fontId="9" fillId="0" borderId="0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/>
    </xf>
    <xf numFmtId="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6" fillId="4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 applyProtection="1">
      <alignment horizontal="center"/>
      <protection locked="0"/>
    </xf>
    <xf numFmtId="3" fontId="2" fillId="3" borderId="4" xfId="0" applyNumberFormat="1" applyFont="1" applyFill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 vertical="top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0" fillId="2" borderId="6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right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3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3" fontId="2" fillId="4" borderId="4" xfId="0" applyNumberFormat="1" applyFont="1" applyFill="1" applyBorder="1" applyAlignment="1" applyProtection="1">
      <alignment horizontal="center" vertical="center" wrapText="1"/>
      <protection/>
    </xf>
    <xf numFmtId="3" fontId="2" fillId="4" borderId="7" xfId="0" applyNumberFormat="1" applyFont="1" applyFill="1" applyBorder="1" applyAlignment="1" applyProtection="1">
      <alignment horizontal="center" vertical="center" wrapText="1"/>
      <protection/>
    </xf>
    <xf numFmtId="3" fontId="2" fillId="2" borderId="2" xfId="0" applyNumberFormat="1" applyFont="1" applyFill="1" applyBorder="1" applyAlignment="1" applyProtection="1">
      <alignment horizontal="right" vertical="center" wrapText="1"/>
      <protection/>
    </xf>
    <xf numFmtId="3" fontId="2" fillId="4" borderId="2" xfId="0" applyNumberFormat="1" applyFont="1" applyFill="1" applyBorder="1" applyAlignment="1" applyProtection="1">
      <alignment horizontal="center" vertical="center"/>
      <protection/>
    </xf>
    <xf numFmtId="3" fontId="2" fillId="4" borderId="9" xfId="0" applyNumberFormat="1" applyFont="1" applyFill="1" applyBorder="1" applyAlignment="1" applyProtection="1">
      <alignment horizontal="center" vertical="center" wrapText="1"/>
      <protection/>
    </xf>
    <xf numFmtId="3" fontId="2" fillId="4" borderId="2" xfId="0" applyNumberFormat="1" applyFont="1" applyFill="1" applyBorder="1" applyAlignment="1" applyProtection="1">
      <alignment horizontal="center" vertical="center" wrapText="1"/>
      <protection/>
    </xf>
    <xf numFmtId="3" fontId="2" fillId="2" borderId="2" xfId="0" applyNumberFormat="1" applyFont="1" applyFill="1" applyBorder="1" applyAlignment="1" applyProtection="1">
      <alignment horizontal="right" vertical="center" wrapText="1"/>
      <protection/>
    </xf>
    <xf numFmtId="3" fontId="2" fillId="4" borderId="2" xfId="0" applyNumberFormat="1" applyFont="1" applyFill="1" applyBorder="1" applyAlignment="1" applyProtection="1">
      <alignment horizontal="center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 wrapText="1"/>
      <protection/>
    </xf>
    <xf numFmtId="10" fontId="9" fillId="4" borderId="10" xfId="0" applyNumberFormat="1" applyFont="1" applyFill="1" applyBorder="1" applyAlignment="1" applyProtection="1">
      <alignment horizontal="center" vertical="center"/>
      <protection/>
    </xf>
    <xf numFmtId="10" fontId="2" fillId="2" borderId="2" xfId="0" applyNumberFormat="1" applyFont="1" applyFill="1" applyBorder="1" applyAlignment="1" applyProtection="1">
      <alignment horizontal="right" vertical="center"/>
      <protection/>
    </xf>
    <xf numFmtId="10" fontId="9" fillId="4" borderId="4" xfId="0" applyNumberFormat="1" applyFont="1" applyFill="1" applyBorder="1" applyAlignment="1" applyProtection="1">
      <alignment horizontal="center" vertical="distributed"/>
      <protection/>
    </xf>
    <xf numFmtId="4" fontId="1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distributed"/>
    </xf>
    <xf numFmtId="0" fontId="0" fillId="2" borderId="11" xfId="0" applyFill="1" applyBorder="1" applyAlignment="1">
      <alignment horizontal="left" vertical="distributed"/>
    </xf>
    <xf numFmtId="0" fontId="0" fillId="2" borderId="12" xfId="0" applyFill="1" applyBorder="1" applyAlignment="1">
      <alignment horizontal="left" vertical="distributed"/>
    </xf>
    <xf numFmtId="3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Fill="1" applyBorder="1" applyAlignment="1" applyProtection="1">
      <alignment horizontal="right" vertical="center" wrapText="1"/>
      <protection/>
    </xf>
    <xf numFmtId="0" fontId="0" fillId="2" borderId="2" xfId="0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1" fillId="2" borderId="6" xfId="0" applyFont="1" applyFill="1" applyBorder="1" applyAlignment="1">
      <alignment horizontal="justify" vertical="distributed"/>
    </xf>
    <xf numFmtId="0" fontId="1" fillId="2" borderId="14" xfId="0" applyFont="1" applyFill="1" applyBorder="1" applyAlignment="1">
      <alignment horizontal="justify" vertical="distributed"/>
    </xf>
    <xf numFmtId="0" fontId="1" fillId="2" borderId="13" xfId="0" applyFont="1" applyFill="1" applyBorder="1" applyAlignment="1">
      <alignment horizontal="justify" vertical="distributed"/>
    </xf>
    <xf numFmtId="0" fontId="2" fillId="2" borderId="4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/>
      <protection/>
    </xf>
    <xf numFmtId="3" fontId="2" fillId="2" borderId="7" xfId="0" applyNumberFormat="1" applyFont="1" applyFill="1" applyBorder="1" applyAlignment="1" applyProtection="1">
      <alignment horizontal="right" vertical="center" wrapText="1"/>
      <protection/>
    </xf>
    <xf numFmtId="0" fontId="0" fillId="2" borderId="7" xfId="0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justify" vertical="distributed"/>
    </xf>
    <xf numFmtId="0" fontId="0" fillId="0" borderId="13" xfId="0" applyBorder="1" applyAlignment="1">
      <alignment horizontal="justify" vertical="distributed"/>
    </xf>
    <xf numFmtId="0" fontId="1" fillId="2" borderId="11" xfId="0" applyFont="1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3" fontId="1" fillId="5" borderId="6" xfId="0" applyNumberFormat="1" applyFont="1" applyFill="1" applyBorder="1" applyAlignment="1">
      <alignment horizontal="center" vertical="distributed" wrapText="1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justify" vertical="distributed" wrapText="1"/>
    </xf>
    <xf numFmtId="0" fontId="0" fillId="0" borderId="25" xfId="0" applyBorder="1" applyAlignment="1">
      <alignment horizontal="justify" vertical="distributed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1" fillId="6" borderId="29" xfId="0" applyNumberFormat="1" applyFont="1" applyFill="1" applyBorder="1" applyAlignment="1">
      <alignment horizontal="center" vertical="center" wrapText="1"/>
    </xf>
    <xf numFmtId="4" fontId="1" fillId="6" borderId="30" xfId="0" applyNumberFormat="1" applyFont="1" applyFill="1" applyBorder="1" applyAlignment="1">
      <alignment horizontal="center" vertical="center"/>
    </xf>
    <xf numFmtId="4" fontId="1" fillId="6" borderId="3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 applyProtection="1">
      <alignment vertical="top"/>
      <protection locked="0"/>
    </xf>
    <xf numFmtId="0" fontId="2" fillId="3" borderId="16" xfId="0" applyFon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/>
      <protection/>
    </xf>
    <xf numFmtId="3" fontId="2" fillId="2" borderId="15" xfId="0" applyNumberFormat="1" applyFont="1" applyFill="1" applyBorder="1" applyAlignment="1" applyProtection="1">
      <alignment horizontal="right" vertical="center" wrapText="1"/>
      <protection/>
    </xf>
    <xf numFmtId="3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0" fillId="2" borderId="16" xfId="0" applyFill="1" applyBorder="1" applyAlignment="1" applyProtection="1">
      <alignment horizontal="right" vertical="center"/>
      <protection/>
    </xf>
    <xf numFmtId="0" fontId="0" fillId="2" borderId="17" xfId="0" applyFill="1" applyBorder="1" applyAlignment="1" applyProtection="1">
      <alignment horizontal="right" vertical="center"/>
      <protection/>
    </xf>
    <xf numFmtId="0" fontId="1" fillId="6" borderId="4" xfId="0" applyFont="1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vertical="center"/>
      <protection/>
    </xf>
    <xf numFmtId="0" fontId="1" fillId="6" borderId="6" xfId="0" applyFont="1" applyFill="1" applyBorder="1" applyAlignment="1" applyProtection="1">
      <alignment vertical="center"/>
      <protection/>
    </xf>
    <xf numFmtId="3" fontId="0" fillId="2" borderId="2" xfId="0" applyNumberFormat="1" applyFill="1" applyBorder="1" applyAlignment="1" applyProtection="1">
      <alignment horizontal="right" vertical="center" wrapText="1"/>
      <protection/>
    </xf>
    <xf numFmtId="0" fontId="2" fillId="2" borderId="6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2" fillId="2" borderId="6" xfId="0" applyFont="1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5" borderId="3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justify" vertical="distributed"/>
    </xf>
    <xf numFmtId="0" fontId="0" fillId="2" borderId="13" xfId="0" applyFill="1" applyBorder="1" applyAlignment="1">
      <alignment horizontal="justify" vertical="distributed"/>
    </xf>
    <xf numFmtId="0" fontId="1" fillId="6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0" fontId="9" fillId="4" borderId="0" xfId="0" applyNumberFormat="1" applyFont="1" applyFill="1" applyBorder="1" applyAlignment="1" applyProtection="1">
      <alignment horizontal="center" vertical="center"/>
      <protection/>
    </xf>
    <xf numFmtId="3" fontId="2" fillId="2" borderId="21" xfId="0" applyNumberFormat="1" applyFont="1" applyFill="1" applyBorder="1" applyAlignment="1" applyProtection="1">
      <alignment horizontal="center"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workbookViewId="0" topLeftCell="A44">
      <selection activeCell="A48" sqref="A48:D48"/>
    </sheetView>
  </sheetViews>
  <sheetFormatPr defaultColWidth="9.140625" defaultRowHeight="15" customHeight="1"/>
  <cols>
    <col min="1" max="1" width="22.8515625" style="1" customWidth="1"/>
    <col min="2" max="2" width="19.8515625" style="1" customWidth="1"/>
    <col min="3" max="3" width="20.421875" style="1" customWidth="1"/>
    <col min="4" max="4" width="23.7109375" style="1" customWidth="1"/>
    <col min="5" max="5" width="18.421875" style="1" customWidth="1"/>
    <col min="6" max="6" width="9.140625" style="1" customWidth="1"/>
    <col min="7" max="7" width="8.421875" style="3" customWidth="1"/>
    <col min="8" max="8" width="14.28125" style="3" customWidth="1"/>
    <col min="9" max="9" width="8.421875" style="3" customWidth="1"/>
    <col min="10" max="10" width="9.57421875" style="3" customWidth="1"/>
    <col min="11" max="11" width="12.140625" style="4" customWidth="1"/>
    <col min="12" max="12" width="10.7109375" style="1" customWidth="1"/>
    <col min="13" max="13" width="14.140625" style="1" customWidth="1"/>
    <col min="14" max="14" width="15.7109375" style="1" customWidth="1"/>
    <col min="15" max="16384" width="8.8515625" style="1" customWidth="1"/>
  </cols>
  <sheetData>
    <row r="1" spans="1:14" ht="15" customHeight="1" thickBot="1">
      <c r="A1" s="172" t="s">
        <v>72</v>
      </c>
      <c r="B1" s="173"/>
      <c r="C1" s="173"/>
      <c r="D1" s="173"/>
      <c r="E1" s="174"/>
      <c r="F1" s="2"/>
      <c r="G1" s="69" t="s">
        <v>63</v>
      </c>
      <c r="H1" s="69" t="s">
        <v>65</v>
      </c>
      <c r="I1" s="36"/>
      <c r="J1" s="36"/>
      <c r="K1" s="70"/>
      <c r="L1" s="37"/>
      <c r="M1" s="37"/>
      <c r="N1" s="37"/>
    </row>
    <row r="2" spans="1:14" ht="48" customHeight="1" hidden="1" thickBot="1">
      <c r="A2" s="54" t="s">
        <v>60</v>
      </c>
      <c r="B2" s="111" t="s">
        <v>59</v>
      </c>
      <c r="C2" s="175"/>
      <c r="D2" s="175"/>
      <c r="E2" s="176"/>
      <c r="F2" s="5"/>
      <c r="G2" s="71">
        <f>IF(E8="masculino",1,IF(E8="feminino",0))</f>
        <v>1</v>
      </c>
      <c r="H2" s="71">
        <f>IF(E8="masculino",1,IF(E8="feminino",0))</f>
        <v>1</v>
      </c>
      <c r="I2" s="32"/>
      <c r="J2" s="32"/>
      <c r="K2" s="72"/>
      <c r="L2" s="37"/>
      <c r="M2" s="37"/>
      <c r="N2" s="37"/>
    </row>
    <row r="3" spans="1:14" ht="82.5" customHeight="1" hidden="1" thickBot="1">
      <c r="A3" s="54" t="s">
        <v>61</v>
      </c>
      <c r="B3" s="111" t="s">
        <v>62</v>
      </c>
      <c r="C3" s="112"/>
      <c r="D3" s="112"/>
      <c r="E3" s="113"/>
      <c r="F3" s="5"/>
      <c r="G3" s="71" t="b">
        <f>IF(G2=1,C11&gt;=55,IF(G2=0,C11&gt;=50))</f>
        <v>1</v>
      </c>
      <c r="H3" s="73" t="b">
        <f>IF(H2=1,C11&gt;=53,IF(H2=0,C11&gt;=48))</f>
        <v>1</v>
      </c>
      <c r="I3" s="32"/>
      <c r="J3" s="32"/>
      <c r="K3" s="72"/>
      <c r="L3" s="37"/>
      <c r="M3" s="37"/>
      <c r="N3" s="37"/>
    </row>
    <row r="4" spans="1:14" ht="39.75" customHeight="1" hidden="1" thickBot="1">
      <c r="A4" s="63" t="s">
        <v>67</v>
      </c>
      <c r="B4" s="111" t="s">
        <v>66</v>
      </c>
      <c r="C4" s="118"/>
      <c r="D4" s="118"/>
      <c r="E4" s="119"/>
      <c r="F4" s="5"/>
      <c r="G4" s="74"/>
      <c r="H4" s="75"/>
      <c r="I4" s="32"/>
      <c r="J4" s="32"/>
      <c r="K4" s="72"/>
      <c r="L4" s="37"/>
      <c r="M4" s="37"/>
      <c r="N4" s="37"/>
    </row>
    <row r="5" spans="1:14" ht="45" customHeight="1" hidden="1" thickBot="1">
      <c r="A5" s="63" t="s">
        <v>73</v>
      </c>
      <c r="B5" s="120" t="s">
        <v>77</v>
      </c>
      <c r="C5" s="121"/>
      <c r="D5" s="121"/>
      <c r="E5" s="122"/>
      <c r="F5" s="5"/>
      <c r="G5" s="74"/>
      <c r="H5" s="75"/>
      <c r="I5" s="32"/>
      <c r="J5" s="32"/>
      <c r="K5" s="72"/>
      <c r="L5" s="37"/>
      <c r="M5" s="37"/>
      <c r="N5" s="37"/>
    </row>
    <row r="6" spans="1:14" ht="55.5" customHeight="1" hidden="1" thickBot="1">
      <c r="A6" s="63" t="s">
        <v>78</v>
      </c>
      <c r="B6" s="103" t="s">
        <v>76</v>
      </c>
      <c r="C6" s="104"/>
      <c r="D6" s="104"/>
      <c r="E6" s="105"/>
      <c r="F6" s="5"/>
      <c r="G6" s="74"/>
      <c r="H6" s="75"/>
      <c r="I6" s="32"/>
      <c r="J6" s="32"/>
      <c r="K6" s="72"/>
      <c r="L6" s="37"/>
      <c r="M6" s="37"/>
      <c r="N6" s="37"/>
    </row>
    <row r="7" spans="1:14" ht="15" customHeight="1" thickBot="1">
      <c r="A7" s="177" t="s">
        <v>28</v>
      </c>
      <c r="B7" s="178"/>
      <c r="C7" s="178"/>
      <c r="D7" s="178"/>
      <c r="E7" s="179"/>
      <c r="F7" s="5"/>
      <c r="G7" s="76"/>
      <c r="H7" s="32"/>
      <c r="I7" s="32" t="s">
        <v>12</v>
      </c>
      <c r="J7" s="32"/>
      <c r="K7" s="33"/>
      <c r="L7" s="32"/>
      <c r="M7" s="37"/>
      <c r="N7" s="37"/>
    </row>
    <row r="8" spans="1:14" ht="15" customHeight="1" thickBot="1">
      <c r="A8" s="168" t="s">
        <v>10</v>
      </c>
      <c r="B8" s="169"/>
      <c r="C8" s="47" t="s">
        <v>11</v>
      </c>
      <c r="D8" s="46" t="s">
        <v>27</v>
      </c>
      <c r="E8" s="48" t="s">
        <v>12</v>
      </c>
      <c r="F8" s="5"/>
      <c r="G8" s="32"/>
      <c r="H8" s="32"/>
      <c r="I8" s="32" t="s">
        <v>26</v>
      </c>
      <c r="J8" s="32"/>
      <c r="K8" s="32"/>
      <c r="L8" s="32"/>
      <c r="M8" s="37"/>
      <c r="N8" s="37"/>
    </row>
    <row r="9" spans="1:14" ht="15" customHeight="1" thickBot="1">
      <c r="A9" s="168" t="s">
        <v>13</v>
      </c>
      <c r="B9" s="180"/>
      <c r="C9" s="42">
        <v>18758</v>
      </c>
      <c r="D9" s="46" t="s">
        <v>14</v>
      </c>
      <c r="E9" s="42">
        <v>27834</v>
      </c>
      <c r="F9" s="5"/>
      <c r="G9" s="32"/>
      <c r="H9" s="32"/>
      <c r="I9" s="44"/>
      <c r="J9" s="32"/>
      <c r="K9" s="32"/>
      <c r="L9" s="32"/>
      <c r="M9" s="37"/>
      <c r="N9" s="37"/>
    </row>
    <row r="10" spans="1:14" ht="15" customHeight="1" thickBot="1">
      <c r="A10" s="168" t="s">
        <v>43</v>
      </c>
      <c r="B10" s="180"/>
      <c r="C10" s="42">
        <v>31486</v>
      </c>
      <c r="D10" s="46" t="s">
        <v>44</v>
      </c>
      <c r="E10" s="42">
        <v>35278</v>
      </c>
      <c r="F10" s="6"/>
      <c r="G10" s="32"/>
      <c r="H10" s="32"/>
      <c r="I10" s="34"/>
      <c r="J10" s="32"/>
      <c r="K10" s="32"/>
      <c r="L10" s="32"/>
      <c r="M10" s="37"/>
      <c r="N10" s="37"/>
    </row>
    <row r="11" spans="1:14" ht="15" customHeight="1" thickBot="1">
      <c r="A11" s="168" t="s">
        <v>45</v>
      </c>
      <c r="B11" s="169"/>
      <c r="C11" s="67">
        <f>YEAR(E11)-YEAR(C9)-1+IF(DATE(1901,MONTH(C9),DAY(C9))-DATE(1901,MONTH(E11),DAY(E11))&lt;=0,1,0)</f>
        <v>56</v>
      </c>
      <c r="D11" s="46" t="s">
        <v>32</v>
      </c>
      <c r="E11" s="42">
        <v>39273</v>
      </c>
      <c r="F11" s="6"/>
      <c r="G11" s="32"/>
      <c r="H11" s="32"/>
      <c r="I11" s="56" t="s">
        <v>63</v>
      </c>
      <c r="J11" s="32"/>
      <c r="K11" s="32" t="s">
        <v>64</v>
      </c>
      <c r="L11" s="32" t="s">
        <v>68</v>
      </c>
      <c r="M11" s="37" t="s">
        <v>75</v>
      </c>
      <c r="N11" s="37" t="s">
        <v>79</v>
      </c>
    </row>
    <row r="12" spans="1:14" ht="15" customHeight="1" thickBot="1">
      <c r="A12" s="181" t="s">
        <v>46</v>
      </c>
      <c r="B12" s="182"/>
      <c r="C12" s="182"/>
      <c r="D12" s="182"/>
      <c r="E12" s="182"/>
      <c r="F12" s="35"/>
      <c r="G12" s="77"/>
      <c r="H12" s="32"/>
      <c r="I12" s="55">
        <f>IF(E13="sim",1,IF(E13="não",0))</f>
        <v>1</v>
      </c>
      <c r="J12" s="36"/>
      <c r="K12" s="55">
        <f>IF(E13="sim",1,IF(E13="não",0))</f>
        <v>1</v>
      </c>
      <c r="L12" s="55">
        <f>IF(E13="sim",1,IF(E13="não",0))</f>
        <v>1</v>
      </c>
      <c r="M12" s="55">
        <f>IF(E13="sim",1,IF(E13="não",0))</f>
        <v>1</v>
      </c>
      <c r="N12" s="55">
        <f>IF(E13="sim",1,IF(E13="não",0))</f>
        <v>1</v>
      </c>
    </row>
    <row r="13" spans="1:14" ht="14.25" customHeight="1" thickBot="1">
      <c r="A13" s="183" t="s">
        <v>58</v>
      </c>
      <c r="B13" s="184"/>
      <c r="C13" s="184"/>
      <c r="D13" s="184"/>
      <c r="E13" s="68" t="s">
        <v>33</v>
      </c>
      <c r="F13" s="5"/>
      <c r="G13" s="32"/>
      <c r="H13" s="32"/>
      <c r="I13" s="55">
        <f>IF(C14&gt;5,1,IF(C14&lt;5,0))</f>
        <v>1</v>
      </c>
      <c r="J13" s="32" t="s">
        <v>33</v>
      </c>
      <c r="K13" s="55">
        <f>IF(C14&gt;5,1,IF(C14&lt;5,0))</f>
        <v>1</v>
      </c>
      <c r="L13" s="55">
        <f>IF(C14&gt;5,1,IF(C14&lt;5,0))</f>
        <v>1</v>
      </c>
      <c r="M13" s="55">
        <f>IF(C14&gt;5,1,IF(C14&lt;5,0))</f>
        <v>1</v>
      </c>
      <c r="N13" s="55">
        <f>IF(C14&gt;5,1,IF(C14&lt;5,0))</f>
        <v>1</v>
      </c>
    </row>
    <row r="14" spans="1:14" ht="15.75" customHeight="1" thickBot="1">
      <c r="A14" s="109" t="s">
        <v>49</v>
      </c>
      <c r="B14" s="110"/>
      <c r="C14" s="81">
        <f>YEAR(E11)-YEAR(E10)-1+IF(DATE(1901,MONTH(E10),DAY(E10))-DATE(1901,MONTH(E11),DAY(E11))&lt;=0,1,0)</f>
        <v>10</v>
      </c>
      <c r="D14" s="82" t="s">
        <v>47</v>
      </c>
      <c r="E14" s="81">
        <f>YEAR(E11)-YEAR(C10)-1+IF(DATE(1901,MONTH(C10),DAY(C10))-DATE(1901,MONTH(E11),DAY(E11))&lt;=0,1,0)</f>
        <v>21</v>
      </c>
      <c r="F14" s="6"/>
      <c r="G14" s="31"/>
      <c r="H14" s="32"/>
      <c r="I14" s="55">
        <f>IF(E14&gt;10,1,IF(E14&lt;10,0))</f>
        <v>1</v>
      </c>
      <c r="J14" s="32" t="s">
        <v>21</v>
      </c>
      <c r="K14" s="55">
        <f>IF(E34=100%,1,IF(E34&gt;100,0))</f>
        <v>1</v>
      </c>
      <c r="L14" s="55">
        <f>IF(E33=100%,1,IF(E33&gt;100,0))</f>
        <v>1</v>
      </c>
      <c r="M14" s="55">
        <f>IF(E36=100%,1,IF(E36&lt;&gt;100,0))</f>
        <v>1</v>
      </c>
      <c r="N14" s="55">
        <f>IF(E35=100%,1,IF(E35&lt;&gt;100,0))</f>
        <v>1</v>
      </c>
    </row>
    <row r="15" spans="1:14" ht="15" customHeight="1" thickBot="1">
      <c r="A15" s="114" t="s">
        <v>48</v>
      </c>
      <c r="B15" s="115"/>
      <c r="C15" s="81">
        <f>YEAR(E11)-YEAR(E9)-1+IF(DATE(1901,MONTH(E9),DAY(E9))-DATE(1901,MONTH(E11),DAY(E11))&lt;=0,1,0)</f>
        <v>31</v>
      </c>
      <c r="D15" s="170"/>
      <c r="E15" s="171"/>
      <c r="F15" s="6"/>
      <c r="G15" s="31"/>
      <c r="H15" s="32"/>
      <c r="I15" s="55">
        <f>IF(E33=100%,1,IF(E33&gt;100,0))</f>
        <v>1</v>
      </c>
      <c r="J15" s="32"/>
      <c r="K15" s="78">
        <f>IF(H3=FALSE,0,IF(H3=TRUE,1))</f>
        <v>1</v>
      </c>
      <c r="L15" s="78">
        <f>IF(G3=FALSE,0,IF(G3=TRUE,1))</f>
        <v>1</v>
      </c>
      <c r="M15" s="78">
        <f>IF(G3=FALSE,0,IF(G3=TRUE,1))</f>
        <v>1</v>
      </c>
      <c r="N15" s="78">
        <f>IF(H3=FALSE,0,IF(H3=TRUE,1))</f>
        <v>1</v>
      </c>
    </row>
    <row r="16" spans="1:14" ht="15" customHeight="1" thickBot="1">
      <c r="A16" s="164" t="s">
        <v>15</v>
      </c>
      <c r="B16" s="165"/>
      <c r="C16" s="165"/>
      <c r="D16" s="165"/>
      <c r="E16" s="166"/>
      <c r="F16" s="60"/>
      <c r="G16" s="61"/>
      <c r="H16" s="32"/>
      <c r="I16" s="78">
        <f>IF(G3=FALSE,0,IF(G3=TRUE,1))</f>
        <v>1</v>
      </c>
      <c r="J16" s="32"/>
      <c r="K16" s="57">
        <f>SUM(K12:K15)</f>
        <v>4</v>
      </c>
      <c r="L16" s="55">
        <f>IF(E14&gt;10,1,IF(E14&lt;10,0))</f>
        <v>1</v>
      </c>
      <c r="M16" s="55">
        <f>IF(C15&gt;10,1,IF(C15&lt;10,0))</f>
        <v>1</v>
      </c>
      <c r="N16" s="55">
        <f>SUM(N12:N15)</f>
        <v>4</v>
      </c>
    </row>
    <row r="17" spans="1:14" ht="22.5" customHeight="1" thickBot="1">
      <c r="A17" s="83" t="s">
        <v>22</v>
      </c>
      <c r="B17" s="83" t="s">
        <v>53</v>
      </c>
      <c r="C17" s="83" t="s">
        <v>54</v>
      </c>
      <c r="D17" s="84" t="s">
        <v>55</v>
      </c>
      <c r="E17" s="85" t="s">
        <v>35</v>
      </c>
      <c r="F17" s="61"/>
      <c r="G17" s="61"/>
      <c r="H17" s="36"/>
      <c r="I17" s="55">
        <f>SUM(I12:I16)</f>
        <v>5</v>
      </c>
      <c r="J17" s="32"/>
      <c r="K17" s="34"/>
      <c r="L17" s="55">
        <f>IF(C15&gt;20,1,IF(C15&lt;20,0))</f>
        <v>1</v>
      </c>
      <c r="M17" s="79">
        <f>SUM(M12:M16)</f>
        <v>5</v>
      </c>
      <c r="N17" s="55"/>
    </row>
    <row r="18" spans="1:14" ht="15" customHeight="1" thickBot="1">
      <c r="A18" s="49" t="s">
        <v>50</v>
      </c>
      <c r="B18" s="50">
        <v>1670</v>
      </c>
      <c r="C18" s="50"/>
      <c r="D18" s="51"/>
      <c r="E18" s="59"/>
      <c r="F18" s="62"/>
      <c r="G18" s="80"/>
      <c r="H18" s="36"/>
      <c r="I18" s="32"/>
      <c r="J18" s="32"/>
      <c r="K18" s="34"/>
      <c r="L18" s="57">
        <f>SUM(L12:L17)</f>
        <v>6</v>
      </c>
      <c r="M18" s="37"/>
      <c r="N18" s="37"/>
    </row>
    <row r="19" spans="1:14" ht="15" customHeight="1" thickBot="1">
      <c r="A19" s="49" t="s">
        <v>51</v>
      </c>
      <c r="B19" s="50">
        <v>0</v>
      </c>
      <c r="C19" s="50"/>
      <c r="D19" s="51"/>
      <c r="E19" s="52"/>
      <c r="F19" s="7"/>
      <c r="G19" s="36"/>
      <c r="H19" s="36"/>
      <c r="I19" s="36"/>
      <c r="J19" s="36"/>
      <c r="K19" s="70"/>
      <c r="L19" s="37"/>
      <c r="M19" s="37"/>
      <c r="N19" s="37"/>
    </row>
    <row r="20" spans="1:6" ht="15" customHeight="1" thickBot="1">
      <c r="A20" s="49" t="s">
        <v>52</v>
      </c>
      <c r="B20" s="50">
        <v>8311</v>
      </c>
      <c r="C20" s="50">
        <v>1841</v>
      </c>
      <c r="D20" s="50">
        <v>730</v>
      </c>
      <c r="E20" s="53">
        <v>555</v>
      </c>
      <c r="F20" s="7"/>
    </row>
    <row r="21" spans="1:6" ht="11.25" customHeight="1" thickBot="1">
      <c r="A21" s="86" t="s">
        <v>36</v>
      </c>
      <c r="B21" s="87">
        <f>SUM(B18:B20)</f>
        <v>9981</v>
      </c>
      <c r="C21" s="88">
        <f>SUM(C18:C20)</f>
        <v>1841</v>
      </c>
      <c r="D21" s="88">
        <f>SUM(D18:D20)</f>
        <v>730</v>
      </c>
      <c r="E21" s="88">
        <f>SUM(E18:E20)</f>
        <v>555</v>
      </c>
      <c r="F21" s="8"/>
    </row>
    <row r="22" spans="1:6" ht="13.5" customHeight="1">
      <c r="A22" s="116" t="s">
        <v>56</v>
      </c>
      <c r="B22" s="117"/>
      <c r="C22" s="117"/>
      <c r="D22" s="117"/>
      <c r="E22" s="89">
        <f>B21+C21</f>
        <v>11822</v>
      </c>
      <c r="F22" s="8"/>
    </row>
    <row r="23" spans="1:6" ht="15" customHeight="1">
      <c r="A23" s="106" t="s">
        <v>34</v>
      </c>
      <c r="B23" s="106"/>
      <c r="C23" s="106"/>
      <c r="D23" s="106"/>
      <c r="E23" s="91">
        <f>B21+C21+D21</f>
        <v>12552</v>
      </c>
      <c r="F23" s="8"/>
    </row>
    <row r="24" spans="1:6" ht="15.75" customHeight="1">
      <c r="A24" s="106" t="s">
        <v>57</v>
      </c>
      <c r="B24" s="106"/>
      <c r="C24" s="108"/>
      <c r="D24" s="108"/>
      <c r="E24" s="91">
        <f>B21+C21+D21+E21</f>
        <v>13107</v>
      </c>
      <c r="F24" s="8"/>
    </row>
    <row r="25" spans="1:9" ht="21" customHeight="1">
      <c r="A25" s="186" t="s">
        <v>87</v>
      </c>
      <c r="B25" s="187"/>
      <c r="C25" s="187"/>
      <c r="D25" s="188"/>
      <c r="E25" s="92">
        <f>IF(E8="Masculino",12775,IF(E8="Feminino",10950))</f>
        <v>12775</v>
      </c>
      <c r="F25" s="9"/>
      <c r="G25" s="38" t="s">
        <v>30</v>
      </c>
      <c r="H25" s="39">
        <f>IF(D18&lt;E25,(ROUNDDOWN(D18*0.2,0)),0)</f>
        <v>0</v>
      </c>
      <c r="I25" s="38">
        <f>IF(B19&lt;D27,(ROUNDDOWN(B19*0.17,0)),0)</f>
        <v>0</v>
      </c>
    </row>
    <row r="26" spans="1:9" ht="21" customHeight="1">
      <c r="A26" s="106" t="s">
        <v>88</v>
      </c>
      <c r="B26" s="167"/>
      <c r="C26" s="167"/>
      <c r="D26" s="167"/>
      <c r="E26" s="92">
        <f>IF(E8="Masculino",10950,IF(E8="Feminino",9125))</f>
        <v>10950</v>
      </c>
      <c r="F26" s="9"/>
      <c r="G26" s="38"/>
      <c r="H26" s="39"/>
      <c r="I26" s="38"/>
    </row>
    <row r="27" spans="1:9" ht="15" customHeight="1">
      <c r="A27" s="106" t="s">
        <v>31</v>
      </c>
      <c r="B27" s="107"/>
      <c r="C27" s="93">
        <f>IF(E8="Masculino",F27,IF(E8="Feminino",G27))</f>
        <v>1696.7700000000002</v>
      </c>
      <c r="D27" s="94" t="s">
        <v>41</v>
      </c>
      <c r="E27" s="92">
        <f>B21+C27</f>
        <v>11677.77</v>
      </c>
      <c r="F27" s="9">
        <f>B21*0.17</f>
        <v>1696.7700000000002</v>
      </c>
      <c r="G27" s="9">
        <f>B21*0.2</f>
        <v>1996.2</v>
      </c>
      <c r="H27" s="36"/>
      <c r="I27" s="36"/>
    </row>
    <row r="28" spans="1:9" ht="15" customHeight="1">
      <c r="A28" s="106" t="s">
        <v>82</v>
      </c>
      <c r="B28" s="107"/>
      <c r="C28" s="107"/>
      <c r="D28" s="107"/>
      <c r="E28" s="92">
        <f>E22+C27</f>
        <v>13518.77</v>
      </c>
      <c r="F28" s="9"/>
      <c r="G28" s="9"/>
      <c r="H28" s="36"/>
      <c r="I28" s="36"/>
    </row>
    <row r="29" spans="1:10" ht="14.25" customHeight="1">
      <c r="A29" s="106" t="s">
        <v>37</v>
      </c>
      <c r="B29" s="107"/>
      <c r="C29" s="107"/>
      <c r="D29" s="107"/>
      <c r="E29" s="92">
        <f>E23+C27</f>
        <v>14248.77</v>
      </c>
      <c r="F29" s="9"/>
      <c r="G29" s="38" t="s">
        <v>29</v>
      </c>
      <c r="H29" s="123">
        <f>IF(C21&lt;E25,(ROUNDDOWN(C21*0.17,0)),0)</f>
        <v>312</v>
      </c>
      <c r="I29" s="124" t="e">
        <f>IF(B21&lt;#REF!,(ROUNDDOWN(B21*0.17,0)),0)</f>
        <v>#REF!</v>
      </c>
      <c r="J29" s="10"/>
    </row>
    <row r="30" spans="1:10" ht="14.25" customHeight="1">
      <c r="A30" s="106" t="s">
        <v>38</v>
      </c>
      <c r="B30" s="107"/>
      <c r="C30" s="107"/>
      <c r="D30" s="107"/>
      <c r="E30" s="92">
        <f>E24+C27</f>
        <v>14803.77</v>
      </c>
      <c r="F30" s="9"/>
      <c r="G30" s="38" t="s">
        <v>30</v>
      </c>
      <c r="H30" s="43">
        <f>IF(C21&lt;E25,(ROUNDDOWN(C21*0.2,0)),0)</f>
        <v>368</v>
      </c>
      <c r="I30" s="38">
        <f>IF(B23&lt;D31,(ROUNDDOWN(B23*0.17,0)),0)</f>
        <v>0</v>
      </c>
      <c r="J30" s="10"/>
    </row>
    <row r="31" spans="1:9" ht="14.25" customHeight="1">
      <c r="A31" s="106" t="s">
        <v>42</v>
      </c>
      <c r="B31" s="106"/>
      <c r="C31" s="95">
        <f>E25-E27</f>
        <v>1097.2299999999996</v>
      </c>
      <c r="D31" s="90" t="s">
        <v>25</v>
      </c>
      <c r="E31" s="96">
        <f>ROUNDUP(C31*0.2,0)</f>
        <v>220</v>
      </c>
      <c r="F31" s="10"/>
      <c r="G31" s="36"/>
      <c r="H31" s="36"/>
      <c r="I31" s="36"/>
    </row>
    <row r="32" spans="1:9" ht="15.75" customHeight="1">
      <c r="A32" s="160" t="s">
        <v>24</v>
      </c>
      <c r="B32" s="161"/>
      <c r="C32" s="162"/>
      <c r="D32" s="163"/>
      <c r="E32" s="95">
        <f>E25+E31</f>
        <v>12995</v>
      </c>
      <c r="F32" s="11"/>
      <c r="G32" s="36"/>
      <c r="H32" s="36"/>
      <c r="I32" s="36"/>
    </row>
    <row r="33" spans="1:9" ht="16.5" customHeight="1">
      <c r="A33" s="106" t="s">
        <v>83</v>
      </c>
      <c r="B33" s="108"/>
      <c r="C33" s="108"/>
      <c r="D33" s="108"/>
      <c r="E33" s="97">
        <f>IF(E24/E26&gt;100%,100%,E24/E26)</f>
        <v>1</v>
      </c>
      <c r="F33" s="11"/>
      <c r="G33" s="36"/>
      <c r="H33" s="36"/>
      <c r="I33" s="36"/>
    </row>
    <row r="34" spans="1:9" ht="14.25" customHeight="1">
      <c r="A34" s="106" t="s">
        <v>84</v>
      </c>
      <c r="B34" s="108"/>
      <c r="C34" s="108"/>
      <c r="D34" s="108"/>
      <c r="E34" s="97">
        <f>IF(E30/E32&gt;100%,100%,E30/E32)</f>
        <v>1</v>
      </c>
      <c r="F34" s="11"/>
      <c r="G34" s="36"/>
      <c r="H34" s="36"/>
      <c r="I34" s="36"/>
    </row>
    <row r="35" spans="1:9" ht="14.25" customHeight="1">
      <c r="A35" s="106" t="s">
        <v>86</v>
      </c>
      <c r="B35" s="108"/>
      <c r="C35" s="108"/>
      <c r="D35" s="108"/>
      <c r="E35" s="97">
        <f>IF(E28/E32&gt;100%,100%,E28/E32)</f>
        <v>1</v>
      </c>
      <c r="F35" s="11"/>
      <c r="G35" s="97"/>
      <c r="H35" s="36"/>
      <c r="I35" s="36"/>
    </row>
    <row r="36" spans="1:9" ht="14.25" customHeight="1" thickBot="1">
      <c r="A36" s="106" t="s">
        <v>85</v>
      </c>
      <c r="B36" s="108"/>
      <c r="C36" s="108"/>
      <c r="D36" s="108"/>
      <c r="E36" s="97">
        <f>IF(E22/E26&gt;100%,100%,E22/E26)</f>
        <v>1</v>
      </c>
      <c r="F36" s="11"/>
      <c r="G36" s="185"/>
      <c r="H36" s="36"/>
      <c r="I36" s="36"/>
    </row>
    <row r="37" spans="1:11" ht="16.5" customHeight="1" thickBot="1">
      <c r="A37" s="158" t="s">
        <v>39</v>
      </c>
      <c r="B37" s="159"/>
      <c r="C37" s="45">
        <f>IF(E29&gt;E32,3.5%,IF(E29&lt;E32,5%))</f>
        <v>0.035</v>
      </c>
      <c r="D37" s="98" t="s">
        <v>40</v>
      </c>
      <c r="E37" s="99">
        <f>IF(H37&lt;0,0,IF(H37&gt;=0,H37))</f>
        <v>0</v>
      </c>
      <c r="F37" s="11"/>
      <c r="G37" s="36"/>
      <c r="H37" s="41">
        <f>IF(E8="Masculino",(55-C11)*C37,IF(E8="Feminino",(50-C11)*C37))</f>
        <v>-0.035</v>
      </c>
      <c r="I37" s="36"/>
      <c r="K37" s="41"/>
    </row>
    <row r="38" spans="1:6" ht="17.25" customHeight="1" thickBot="1">
      <c r="A38" s="140" t="s">
        <v>23</v>
      </c>
      <c r="B38" s="141"/>
      <c r="C38" s="141"/>
      <c r="D38" s="141"/>
      <c r="E38" s="142"/>
      <c r="F38" s="11"/>
    </row>
    <row r="39" spans="1:6" ht="24.75" customHeight="1" thickBot="1">
      <c r="A39" s="143" t="s">
        <v>74</v>
      </c>
      <c r="B39" s="118"/>
      <c r="C39" s="118"/>
      <c r="D39" s="144"/>
      <c r="E39" s="65">
        <v>2800</v>
      </c>
      <c r="F39" s="12"/>
    </row>
    <row r="40" spans="1:6" ht="25.5" customHeight="1">
      <c r="A40" s="145" t="s">
        <v>16</v>
      </c>
      <c r="B40" s="146"/>
      <c r="C40" s="146"/>
      <c r="D40" s="147"/>
      <c r="E40" s="20" t="s">
        <v>17</v>
      </c>
      <c r="F40" s="6"/>
    </row>
    <row r="41" spans="1:8" ht="15" customHeight="1">
      <c r="A41" s="125" t="s">
        <v>1</v>
      </c>
      <c r="B41" s="126"/>
      <c r="C41" s="127"/>
      <c r="D41" s="128"/>
      <c r="E41" s="21">
        <v>2300</v>
      </c>
      <c r="F41" s="13"/>
      <c r="H41" s="14"/>
    </row>
    <row r="42" spans="1:11" ht="15" customHeight="1">
      <c r="A42" s="125" t="s">
        <v>18</v>
      </c>
      <c r="B42" s="126"/>
      <c r="C42" s="127"/>
      <c r="D42" s="128"/>
      <c r="E42" s="21">
        <v>220</v>
      </c>
      <c r="F42" s="13"/>
      <c r="G42" s="22"/>
      <c r="H42" s="19"/>
      <c r="I42" s="19"/>
      <c r="J42" s="19"/>
      <c r="K42" s="19"/>
    </row>
    <row r="43" spans="1:11" ht="15" customHeight="1">
      <c r="A43" s="125" t="s">
        <v>19</v>
      </c>
      <c r="B43" s="126"/>
      <c r="C43" s="127"/>
      <c r="D43" s="128"/>
      <c r="E43" s="21">
        <v>0</v>
      </c>
      <c r="F43" s="13"/>
      <c r="G43" s="22"/>
      <c r="H43" s="19"/>
      <c r="I43" s="19"/>
      <c r="J43" s="19"/>
      <c r="K43" s="19"/>
    </row>
    <row r="44" spans="1:11" ht="15" customHeight="1">
      <c r="A44" s="125" t="s">
        <v>19</v>
      </c>
      <c r="B44" s="126"/>
      <c r="C44" s="127"/>
      <c r="D44" s="128"/>
      <c r="E44" s="21">
        <v>0</v>
      </c>
      <c r="F44" s="13"/>
      <c r="G44" s="23"/>
      <c r="H44" s="23"/>
      <c r="I44" s="23"/>
      <c r="J44" s="23"/>
      <c r="K44" s="24"/>
    </row>
    <row r="45" spans="1:11" ht="15" customHeight="1">
      <c r="A45" s="125" t="s">
        <v>19</v>
      </c>
      <c r="B45" s="126"/>
      <c r="C45" s="127"/>
      <c r="D45" s="128"/>
      <c r="E45" s="21">
        <v>0</v>
      </c>
      <c r="F45" s="13"/>
      <c r="G45" s="23"/>
      <c r="H45" s="25"/>
      <c r="I45" s="23"/>
      <c r="J45" s="23"/>
      <c r="K45" s="24"/>
    </row>
    <row r="46" spans="1:11" ht="15" customHeight="1">
      <c r="A46" s="125" t="s">
        <v>19</v>
      </c>
      <c r="B46" s="126"/>
      <c r="C46" s="127"/>
      <c r="D46" s="128"/>
      <c r="E46" s="21">
        <v>0</v>
      </c>
      <c r="F46" s="13"/>
      <c r="G46" s="22"/>
      <c r="H46" s="22"/>
      <c r="I46" s="22"/>
      <c r="J46" s="22"/>
      <c r="K46" s="24"/>
    </row>
    <row r="47" spans="1:11" ht="15" customHeight="1">
      <c r="A47" s="125" t="s">
        <v>19</v>
      </c>
      <c r="B47" s="126"/>
      <c r="C47" s="127"/>
      <c r="D47" s="128"/>
      <c r="E47" s="21">
        <v>0</v>
      </c>
      <c r="F47" s="13"/>
      <c r="G47" s="22"/>
      <c r="H47" s="19"/>
      <c r="I47" s="19"/>
      <c r="J47" s="19"/>
      <c r="K47" s="19"/>
    </row>
    <row r="48" spans="1:11" ht="14.25" customHeight="1">
      <c r="A48" s="151" t="s">
        <v>19</v>
      </c>
      <c r="B48" s="152"/>
      <c r="C48" s="153"/>
      <c r="D48" s="154"/>
      <c r="E48" s="21">
        <v>0</v>
      </c>
      <c r="F48" s="13"/>
      <c r="G48" s="22"/>
      <c r="H48" s="19"/>
      <c r="I48" s="19"/>
      <c r="J48" s="19"/>
      <c r="K48" s="19"/>
    </row>
    <row r="49" spans="1:6" ht="15" customHeight="1" thickBot="1">
      <c r="A49" s="155" t="s">
        <v>0</v>
      </c>
      <c r="B49" s="156"/>
      <c r="C49" s="156"/>
      <c r="D49" s="157"/>
      <c r="E49" s="58">
        <f>SUM(E41:E48)</f>
        <v>2520</v>
      </c>
      <c r="F49" s="13"/>
    </row>
    <row r="50" spans="1:7" ht="27.75" customHeight="1" thickBot="1">
      <c r="A50" s="101" t="s">
        <v>70</v>
      </c>
      <c r="B50" s="101"/>
      <c r="C50" s="102"/>
      <c r="D50" s="102"/>
      <c r="E50" s="100">
        <f>IF(I17&lt;5,"FALTA REQUISITO PARA CONCESSÃO",IF(I17=5,G50))</f>
        <v>2520</v>
      </c>
      <c r="F50" s="13"/>
      <c r="G50" s="40">
        <f>IF(E39&lt;E49,E39*E33,E49*E33)</f>
        <v>2520</v>
      </c>
    </row>
    <row r="51" spans="1:7" ht="27.75" customHeight="1" thickBot="1">
      <c r="A51" s="101" t="s">
        <v>69</v>
      </c>
      <c r="B51" s="101"/>
      <c r="C51" s="102"/>
      <c r="D51" s="102"/>
      <c r="E51" s="66">
        <f>IF(K16&lt;4,"FALTA REQUISITO PARA CONCESSÃO",IF(K16=4,G51))</f>
        <v>2520</v>
      </c>
      <c r="F51" s="15"/>
      <c r="G51" s="40">
        <f>IF(E39&lt;E49,E39*(E34-E37),E49*(E34-E37))</f>
        <v>2520</v>
      </c>
    </row>
    <row r="52" spans="1:7" ht="27.75" customHeight="1" thickBot="1">
      <c r="A52" s="101" t="s">
        <v>71</v>
      </c>
      <c r="B52" s="101"/>
      <c r="C52" s="102"/>
      <c r="D52" s="102"/>
      <c r="E52" s="100">
        <f>IF(L18&lt;6,"FALTA REQUISITO PARA CONCESSÃO",IF(L18=6,G52))</f>
        <v>2520</v>
      </c>
      <c r="F52" s="15"/>
      <c r="G52" s="40">
        <f>E49*E33</f>
        <v>2520</v>
      </c>
    </row>
    <row r="53" spans="1:7" ht="27.75" customHeight="1" thickBot="1">
      <c r="A53" s="101" t="s">
        <v>81</v>
      </c>
      <c r="B53" s="101"/>
      <c r="C53" s="102"/>
      <c r="D53" s="102"/>
      <c r="E53" s="100">
        <f>IF(M17&lt;5,"FALTA REQUISITO PARA CONCESSÃO",IF(M17=5,G53))</f>
        <v>2520</v>
      </c>
      <c r="F53" s="15"/>
      <c r="G53" s="40">
        <f>IF(E36&lt;100%,0,E49*E36)</f>
        <v>2520</v>
      </c>
    </row>
    <row r="54" spans="1:7" ht="27.75" customHeight="1" thickBot="1">
      <c r="A54" s="101" t="s">
        <v>80</v>
      </c>
      <c r="B54" s="101"/>
      <c r="C54" s="102"/>
      <c r="D54" s="102"/>
      <c r="E54" s="66">
        <f>IF(N16&lt;4,"FALTA REQUISITO PARA CONCESSÃO",IF(N16=4,G54))</f>
        <v>2520</v>
      </c>
      <c r="F54" s="15"/>
      <c r="G54" s="64">
        <f>E49*E34</f>
        <v>2520</v>
      </c>
    </row>
    <row r="55" spans="1:6" ht="15" customHeight="1">
      <c r="A55" s="148" t="s">
        <v>20</v>
      </c>
      <c r="B55" s="149"/>
      <c r="C55" s="149"/>
      <c r="D55" s="149"/>
      <c r="E55" s="150"/>
      <c r="F55" s="16"/>
    </row>
    <row r="56" spans="1:11" ht="15" customHeight="1">
      <c r="A56" s="129" t="s">
        <v>5</v>
      </c>
      <c r="B56" s="26" t="s">
        <v>6</v>
      </c>
      <c r="C56" s="26" t="s">
        <v>7</v>
      </c>
      <c r="D56" s="132" t="s">
        <v>8</v>
      </c>
      <c r="E56" s="133"/>
      <c r="F56" s="6"/>
      <c r="G56" s="14"/>
      <c r="H56" s="17"/>
      <c r="I56" s="17"/>
      <c r="J56" s="17"/>
      <c r="K56" s="18"/>
    </row>
    <row r="57" spans="1:11" ht="15" customHeight="1">
      <c r="A57" s="130"/>
      <c r="B57" s="27" t="s">
        <v>3</v>
      </c>
      <c r="C57" s="28" t="s">
        <v>21</v>
      </c>
      <c r="D57" s="134"/>
      <c r="E57" s="135"/>
      <c r="F57" s="6"/>
      <c r="G57" s="17"/>
      <c r="H57" s="17"/>
      <c r="I57" s="17"/>
      <c r="J57" s="17"/>
      <c r="K57" s="18"/>
    </row>
    <row r="58" spans="1:11" ht="15" customHeight="1">
      <c r="A58" s="130"/>
      <c r="B58" s="27" t="s">
        <v>4</v>
      </c>
      <c r="C58" s="28" t="s">
        <v>21</v>
      </c>
      <c r="D58" s="134"/>
      <c r="E58" s="135"/>
      <c r="F58" s="6"/>
      <c r="G58" s="17"/>
      <c r="H58" s="17"/>
      <c r="I58" s="17"/>
      <c r="J58" s="17"/>
      <c r="K58" s="18"/>
    </row>
    <row r="59" spans="1:11" ht="15" customHeight="1">
      <c r="A59" s="130"/>
      <c r="B59" s="27" t="s">
        <v>2</v>
      </c>
      <c r="C59" s="28" t="s">
        <v>21</v>
      </c>
      <c r="D59" s="136"/>
      <c r="E59" s="137"/>
      <c r="F59" s="16"/>
      <c r="G59" s="17"/>
      <c r="H59" s="17"/>
      <c r="I59" s="17"/>
      <c r="J59" s="17"/>
      <c r="K59" s="18"/>
    </row>
    <row r="60" spans="1:11" ht="15" customHeight="1" thickBot="1">
      <c r="A60" s="131"/>
      <c r="B60" s="29" t="s">
        <v>9</v>
      </c>
      <c r="C60" s="30" t="s">
        <v>21</v>
      </c>
      <c r="D60" s="138"/>
      <c r="E60" s="139"/>
      <c r="F60" s="6"/>
      <c r="G60" s="17"/>
      <c r="H60" s="17"/>
      <c r="I60" s="17"/>
      <c r="J60" s="17"/>
      <c r="K60" s="18"/>
    </row>
    <row r="61" ht="15" customHeight="1">
      <c r="F61" s="5"/>
    </row>
  </sheetData>
  <sheetProtection/>
  <protectedRanges>
    <protectedRange password="CC3D" sqref="B8:C8" name="Intervalo1_1"/>
  </protectedRanges>
  <mergeCells count="58">
    <mergeCell ref="A12:E12"/>
    <mergeCell ref="A13:D13"/>
    <mergeCell ref="A36:D36"/>
    <mergeCell ref="A1:E1"/>
    <mergeCell ref="B2:E2"/>
    <mergeCell ref="A7:E7"/>
    <mergeCell ref="A8:B8"/>
    <mergeCell ref="A26:D26"/>
    <mergeCell ref="A23:D23"/>
    <mergeCell ref="A31:B31"/>
    <mergeCell ref="A27:B27"/>
    <mergeCell ref="A29:D29"/>
    <mergeCell ref="A25:D25"/>
    <mergeCell ref="A30:D30"/>
    <mergeCell ref="A55:E55"/>
    <mergeCell ref="A47:D47"/>
    <mergeCell ref="A51:D51"/>
    <mergeCell ref="A42:D42"/>
    <mergeCell ref="A48:D48"/>
    <mergeCell ref="A49:D49"/>
    <mergeCell ref="A50:D50"/>
    <mergeCell ref="A52:D52"/>
    <mergeCell ref="A56:A60"/>
    <mergeCell ref="D56:E56"/>
    <mergeCell ref="D57:E57"/>
    <mergeCell ref="D58:E58"/>
    <mergeCell ref="D59:E59"/>
    <mergeCell ref="D60:E60"/>
    <mergeCell ref="H29:I29"/>
    <mergeCell ref="A44:D44"/>
    <mergeCell ref="A45:D45"/>
    <mergeCell ref="A46:D46"/>
    <mergeCell ref="A43:D43"/>
    <mergeCell ref="A33:D33"/>
    <mergeCell ref="A38:E38"/>
    <mergeCell ref="A39:D39"/>
    <mergeCell ref="A40:D40"/>
    <mergeCell ref="A41:D41"/>
    <mergeCell ref="B3:E3"/>
    <mergeCell ref="A15:B15"/>
    <mergeCell ref="A22:D22"/>
    <mergeCell ref="B4:E4"/>
    <mergeCell ref="B5:E5"/>
    <mergeCell ref="A16:E16"/>
    <mergeCell ref="A11:B11"/>
    <mergeCell ref="D15:E15"/>
    <mergeCell ref="A9:B9"/>
    <mergeCell ref="A10:B10"/>
    <mergeCell ref="A53:D53"/>
    <mergeCell ref="B6:E6"/>
    <mergeCell ref="A54:D54"/>
    <mergeCell ref="A28:D28"/>
    <mergeCell ref="A35:D35"/>
    <mergeCell ref="A14:B14"/>
    <mergeCell ref="A37:B37"/>
    <mergeCell ref="A32:D32"/>
    <mergeCell ref="A34:D34"/>
    <mergeCell ref="A24:D24"/>
  </mergeCells>
  <dataValidations count="2">
    <dataValidation type="list" allowBlank="1" showInputMessage="1" showErrorMessage="1" sqref="G14:G15 E13">
      <formula1>$J$13:$J$14</formula1>
    </dataValidation>
    <dataValidation type="list" allowBlank="1" showInputMessage="1" showErrorMessage="1" sqref="E8">
      <formula1>$I$7:$I$8</formula1>
    </dataValidation>
  </dataValidation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CGI</cp:lastModifiedBy>
  <cp:lastPrinted>2007-07-31T02:56:51Z</cp:lastPrinted>
  <dcterms:created xsi:type="dcterms:W3CDTF">2004-11-29T18:19:21Z</dcterms:created>
  <dcterms:modified xsi:type="dcterms:W3CDTF">2007-08-10T14:33:15Z</dcterms:modified>
  <cp:category/>
  <cp:version/>
  <cp:contentType/>
  <cp:contentStatus/>
</cp:coreProperties>
</file>